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chartsheet+xml" PartName="/xl/chartsheets/sheet2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sk Breakdown" sheetId="1" r:id="rId4"/>
    <sheet state="visible" name="Points" sheetId="2" r:id="rId5"/>
    <sheet state="visible" name="Velocity Graph" sheetId="3" r:id="rId6"/>
    <sheet state="visible" name="Burndown Chart" sheetId="4" r:id="rId7"/>
  </sheets>
  <definedNames>
    <definedName name="GoalOutstanding">Points!$K$3:$K$13</definedName>
    <definedName name="ActualOutstanding">Points!$H$3:$H$13</definedName>
    <definedName name="AvgOutstanding">Points!$J$3:$J$13</definedName>
  </definedNames>
  <calcPr/>
</workbook>
</file>

<file path=xl/sharedStrings.xml><?xml version="1.0" encoding="utf-8"?>
<sst xmlns="http://schemas.openxmlformats.org/spreadsheetml/2006/main" count="619" uniqueCount="212">
  <si>
    <t>Tasks</t>
  </si>
  <si>
    <t>Difficulty Rating</t>
  </si>
  <si>
    <t>Assigned</t>
  </si>
  <si>
    <t>Sprint</t>
  </si>
  <si>
    <t>State</t>
  </si>
  <si>
    <t>Comments</t>
  </si>
  <si>
    <t>Chris</t>
  </si>
  <si>
    <t>Jeff</t>
  </si>
  <si>
    <t>Satchee</t>
  </si>
  <si>
    <t>Average</t>
  </si>
  <si>
    <t>Documentation</t>
  </si>
  <si>
    <t>HLDD</t>
  </si>
  <si>
    <t>Overview</t>
  </si>
  <si>
    <t>Notable Features / Uniqueness</t>
  </si>
  <si>
    <t>Target Market</t>
  </si>
  <si>
    <t>Game Requirements</t>
  </si>
  <si>
    <t>One Minute Gameplay</t>
  </si>
  <si>
    <t>Visual Aesthetic</t>
  </si>
  <si>
    <t>Risks &amp; Challenges</t>
  </si>
  <si>
    <t>GDD</t>
  </si>
  <si>
    <t>Mission Statement</t>
  </si>
  <si>
    <t>Genre</t>
  </si>
  <si>
    <t>Platforms</t>
  </si>
  <si>
    <t>Game Lore</t>
  </si>
  <si>
    <t>Gameplay Overview</t>
  </si>
  <si>
    <t>Player Experience</t>
  </si>
  <si>
    <t>Game Objectives &amp; Rewards</t>
  </si>
  <si>
    <t>Started Work in Sprint 1</t>
  </si>
  <si>
    <t>Mechanics</t>
  </si>
  <si>
    <t>Setup</t>
  </si>
  <si>
    <t>User Interface</t>
  </si>
  <si>
    <t>Character Design</t>
  </si>
  <si>
    <t>Level Design</t>
  </si>
  <si>
    <t>Project Management</t>
  </si>
  <si>
    <t>Risk Management</t>
  </si>
  <si>
    <t>Methodology / Policies</t>
  </si>
  <si>
    <t>Risks</t>
  </si>
  <si>
    <t>Solutions</t>
  </si>
  <si>
    <t>TDD</t>
  </si>
  <si>
    <t>Overview/Scope</t>
  </si>
  <si>
    <t>Deliverables</t>
  </si>
  <si>
    <t>Tools &amp; Specification</t>
  </si>
  <si>
    <t>Functions and Structure</t>
  </si>
  <si>
    <t>UML Class diagram</t>
  </si>
  <si>
    <t>UML Case Diagram</t>
  </si>
  <si>
    <t>Project Timeline</t>
  </si>
  <si>
    <t>Challenges</t>
  </si>
  <si>
    <t>Business Plan</t>
  </si>
  <si>
    <t>Vision</t>
  </si>
  <si>
    <t>All</t>
  </si>
  <si>
    <t>Income &amp; Expenses</t>
  </si>
  <si>
    <t>Marketing</t>
  </si>
  <si>
    <t>Legalities</t>
  </si>
  <si>
    <t>Design</t>
  </si>
  <si>
    <t>Levels</t>
  </si>
  <si>
    <t>Concepting</t>
  </si>
  <si>
    <t>Greyboxing</t>
  </si>
  <si>
    <t>Populating</t>
  </si>
  <si>
    <t>Hiding Spots</t>
  </si>
  <si>
    <t>Plant Room Entry Points</t>
  </si>
  <si>
    <t>Events</t>
  </si>
  <si>
    <t>Chris &amp; Jeff</t>
  </si>
  <si>
    <t>Started Work in Sprint 6</t>
  </si>
  <si>
    <t>Lighting</t>
  </si>
  <si>
    <t>Started Work in Sprint 9</t>
  </si>
  <si>
    <t>Effects</t>
  </si>
  <si>
    <t>Finalised</t>
  </si>
  <si>
    <t>Puzzles &amp; Tasks</t>
  </si>
  <si>
    <t>Started Work in Sprint 2</t>
  </si>
  <si>
    <t>Draft Attempts</t>
  </si>
  <si>
    <t>-</t>
  </si>
  <si>
    <t>Redundant Task</t>
  </si>
  <si>
    <t>Assets</t>
  </si>
  <si>
    <t>Environment Props</t>
  </si>
  <si>
    <t>Plant Model</t>
  </si>
  <si>
    <t>Asset Texture Variations (If Possible)</t>
  </si>
  <si>
    <t>Not a necessary Task</t>
  </si>
  <si>
    <t>Player</t>
  </si>
  <si>
    <t>Movement</t>
  </si>
  <si>
    <t>Animations</t>
  </si>
  <si>
    <t>Plant Monster</t>
  </si>
  <si>
    <t>Behaviours</t>
  </si>
  <si>
    <t>Texturing</t>
  </si>
  <si>
    <t>Started Work in Sprint 4</t>
  </si>
  <si>
    <t>Jumpscares</t>
  </si>
  <si>
    <t>Audio</t>
  </si>
  <si>
    <t>Music</t>
  </si>
  <si>
    <t>Worked on by Audio Students (Placeholders gatherd by Us)</t>
  </si>
  <si>
    <t>Ambience</t>
  </si>
  <si>
    <t>SFX</t>
  </si>
  <si>
    <t>Audio Events</t>
  </si>
  <si>
    <t>Story/Narrative</t>
  </si>
  <si>
    <t>Scripting</t>
  </si>
  <si>
    <t>Implementation</t>
  </si>
  <si>
    <t>UI</t>
  </si>
  <si>
    <t>Menu Design</t>
  </si>
  <si>
    <t>Player UI Design</t>
  </si>
  <si>
    <t>Menu Asset Creation</t>
  </si>
  <si>
    <t>Player UI Asset Creation</t>
  </si>
  <si>
    <t>Programming</t>
  </si>
  <si>
    <t>Controller / Movement</t>
  </si>
  <si>
    <t>Flashlight</t>
  </si>
  <si>
    <t>Camera Control</t>
  </si>
  <si>
    <t>AI</t>
  </si>
  <si>
    <t>Pathfinding</t>
  </si>
  <si>
    <t>State Machine Core</t>
  </si>
  <si>
    <t>Roaming State</t>
  </si>
  <si>
    <t>Enter / Search Room State</t>
  </si>
  <si>
    <t>Chase Sate</t>
  </si>
  <si>
    <t>Capture State</t>
  </si>
  <si>
    <t>Interactible Shader</t>
  </si>
  <si>
    <t>UI Scripting</t>
  </si>
  <si>
    <t>Main Menu</t>
  </si>
  <si>
    <t>Settings Menu</t>
  </si>
  <si>
    <t>Pause Menu</t>
  </si>
  <si>
    <t>Player UI</t>
  </si>
  <si>
    <t>Subtitle System</t>
  </si>
  <si>
    <t>Game Manager</t>
  </si>
  <si>
    <t>Item Pickup</t>
  </si>
  <si>
    <t>Using Item</t>
  </si>
  <si>
    <t>Redundant, broken down into seperate tasks under tasks &amp; puzzles</t>
  </si>
  <si>
    <t>Inventory System/Management</t>
  </si>
  <si>
    <t>Triggering Jumpsare</t>
  </si>
  <si>
    <t>Objective System</t>
  </si>
  <si>
    <t>Game Ending (Good/Bad)</t>
  </si>
  <si>
    <t>Puzzle/Tasks Core System</t>
  </si>
  <si>
    <t>Dispay required item</t>
  </si>
  <si>
    <t>Make Barricades</t>
  </si>
  <si>
    <t>Satchee &amp; Chris</t>
  </si>
  <si>
    <t>Started Work in Sprint 5</t>
  </si>
  <si>
    <t>Gasoline Task</t>
  </si>
  <si>
    <t>Lock Doors</t>
  </si>
  <si>
    <t>Safe Puzzle</t>
  </si>
  <si>
    <t>Fireplace Puzzle</t>
  </si>
  <si>
    <t>Tape Puzzle</t>
  </si>
  <si>
    <t>PC Puzzle</t>
  </si>
  <si>
    <t>Environment</t>
  </si>
  <si>
    <t>Scripted Events</t>
  </si>
  <si>
    <t>Open Closing Doors</t>
  </si>
  <si>
    <t>Started Work in Sprint 3</t>
  </si>
  <si>
    <t>Cutscene Manager</t>
  </si>
  <si>
    <t>Hiding Mechanic</t>
  </si>
  <si>
    <t>API</t>
  </si>
  <si>
    <t>;-;</t>
  </si>
  <si>
    <t>:)</t>
  </si>
  <si>
    <t>:(</t>
  </si>
  <si>
    <t>Not included in the project</t>
  </si>
  <si>
    <t>Tools</t>
  </si>
  <si>
    <t>Batch Renaming</t>
  </si>
  <si>
    <t>Hiding Objects in Inspector</t>
  </si>
  <si>
    <t>Polishing</t>
  </si>
  <si>
    <t>Adjustments</t>
  </si>
  <si>
    <t>Darken Scene Lighting</t>
  </si>
  <si>
    <t>Make Flashlight Last Longer</t>
  </si>
  <si>
    <t>Interact Reticle Size/Color (Increase &amp; Change)</t>
  </si>
  <si>
    <t>Make Jumpscares more reactive</t>
  </si>
  <si>
    <t>Plant &amp; Player Speed</t>
  </si>
  <si>
    <t>Slow Speed while dialog plays</t>
  </si>
  <si>
    <t>Different Key to drop items</t>
  </si>
  <si>
    <t>Remove Jumping</t>
  </si>
  <si>
    <t>Trigger for Fireplace puzzle to collider</t>
  </si>
  <si>
    <t>Clarify Objective Texts</t>
  </si>
  <si>
    <t>Plant Around Corner Sequence (increase speed)</t>
  </si>
  <si>
    <t>Player Height</t>
  </si>
  <si>
    <t>Sprint Animation playing while not moving</t>
  </si>
  <si>
    <t>Bugs / Issues</t>
  </si>
  <si>
    <t>Plant Walking Through Walls (Obstacle Avoidance)</t>
  </si>
  <si>
    <t>Items not working after dropping</t>
  </si>
  <si>
    <t>Safe being done early/without entering code</t>
  </si>
  <si>
    <t>Player walking on items</t>
  </si>
  <si>
    <t>Player going through Ceiling (Jumping on Bed)</t>
  </si>
  <si>
    <t>Slot Selection Spam</t>
  </si>
  <si>
    <t>Settings not Hiding when Esc pressed</t>
  </si>
  <si>
    <t>Items dropping through walls/floor</t>
  </si>
  <si>
    <t>Additions/Finalisations</t>
  </si>
  <si>
    <t>Add Batteries</t>
  </si>
  <si>
    <t>Objective Pop Ups</t>
  </si>
  <si>
    <t>Interact Key Prompt</t>
  </si>
  <si>
    <t>Reflection Probes</t>
  </si>
  <si>
    <t>Final Audio for everything</t>
  </si>
  <si>
    <t>Computer Puzzle &amp; Minigame</t>
  </si>
  <si>
    <t>Outside Terrain Finalized</t>
  </si>
  <si>
    <t>Final Populating for all rooms</t>
  </si>
  <si>
    <t>Player Capture Jumpscare &amp; Comments</t>
  </si>
  <si>
    <t>Ending Sequence (Cutscene / Transition)</t>
  </si>
  <si>
    <t>Total Pts</t>
  </si>
  <si>
    <t>Agv./Week</t>
  </si>
  <si>
    <t>Weekly Goal</t>
  </si>
  <si>
    <t>Point Completion</t>
  </si>
  <si>
    <t>Initial Estimates</t>
  </si>
  <si>
    <t>Planned Points</t>
  </si>
  <si>
    <t>Points Completed</t>
  </si>
  <si>
    <t>Outstanding</t>
  </si>
  <si>
    <t>Completed Weekly Average</t>
  </si>
  <si>
    <t>Estimated Outstanding (Weekly Avg.)</t>
  </si>
  <si>
    <t>Estimated Outstanding (Weekly Goal)</t>
  </si>
  <si>
    <t>I - Estimated Outstanding (Weekly Avg.)</t>
  </si>
  <si>
    <t>I - Estimated Outstanding (Weekly Goal)</t>
  </si>
  <si>
    <t>Remaining</t>
  </si>
  <si>
    <t>Total Points</t>
  </si>
  <si>
    <t>Addrd Points</t>
  </si>
  <si>
    <t>Initial</t>
  </si>
  <si>
    <t>Sprint 1</t>
  </si>
  <si>
    <t>Sprint 2</t>
  </si>
  <si>
    <t>Sprint 3</t>
  </si>
  <si>
    <t>Sprint 4</t>
  </si>
  <si>
    <t>Sprint 5</t>
  </si>
  <si>
    <t>Sprint 6</t>
  </si>
  <si>
    <t>Sprint 7</t>
  </si>
  <si>
    <t>Sprint 8</t>
  </si>
  <si>
    <t>Sprint 9</t>
  </si>
  <si>
    <t>Sprint 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</si>
</sst>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8.0"/>
      <color theme="1"/>
      <name val="Verdana"/>
    </font>
    <font/>
    <font>
      <color theme="1"/>
      <name val="Verdana"/>
    </font>
    <font>
      <sz val="10.0"/>
      <color theme="1"/>
      <name val="Verdana"/>
    </font>
    <font>
      <b/>
      <sz val="12.0"/>
      <color theme="1"/>
      <name val="Verdana"/>
    </font>
    <font>
      <b/>
      <sz val="14.0"/>
      <color theme="1"/>
      <name val="Verdana"/>
    </font>
    <font>
      <color theme="1"/>
      <name val="Arial"/>
      <scheme val="minor"/>
    </font>
    <font>
      <strike/>
      <color theme="1"/>
      <name val="Verdana"/>
    </font>
    <font>
      <b/>
      <strike/>
      <sz val="12.0"/>
      <color theme="1"/>
      <name val="Verdana"/>
    </font>
    <font>
      <sz val="9.0"/>
      <color theme="1"/>
      <name val="Verdana"/>
    </font>
    <font>
      <color rgb="FFFFFFFF"/>
      <name val="Verdana"/>
    </font>
    <font>
      <sz val="11.0"/>
      <color rgb="FF000000"/>
      <name val="Verdana"/>
    </font>
    <font>
      <sz val="10.0"/>
      <color rgb="FF000000"/>
      <name val="Verdana"/>
    </font>
    <font>
      <color rgb="FFF3F3F3"/>
      <name val="Verdana"/>
    </font>
  </fonts>
  <fills count="25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9FC5E8"/>
        <bgColor rgb="FF9FC5E8"/>
      </patternFill>
    </fill>
    <fill>
      <patternFill patternType="solid">
        <fgColor rgb="FF8E7CC3"/>
        <bgColor rgb="FF8E7CC3"/>
      </patternFill>
    </fill>
    <fill>
      <patternFill patternType="solid">
        <fgColor rgb="FFB7B7B7"/>
        <bgColor rgb="FFB7B7B7"/>
      </patternFill>
    </fill>
    <fill>
      <patternFill patternType="solid">
        <fgColor rgb="FFCFE2F3"/>
        <bgColor rgb="FFCFE2F3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660BAB"/>
        <bgColor rgb="FF660BAB"/>
      </patternFill>
    </fill>
    <fill>
      <patternFill patternType="solid">
        <fgColor rgb="FFC30083"/>
        <bgColor rgb="FFC30083"/>
      </patternFill>
    </fill>
    <fill>
      <patternFill patternType="solid">
        <fgColor rgb="FFFFF700"/>
        <bgColor rgb="FFFFF700"/>
      </patternFill>
    </fill>
    <fill>
      <patternFill patternType="solid">
        <fgColor rgb="FFAEF100"/>
        <bgColor rgb="FFAEF100"/>
      </patternFill>
    </fill>
    <fill>
      <patternFill patternType="solid">
        <fgColor rgb="FFC9DAF8"/>
        <bgColor rgb="FFC9DAF8"/>
      </patternFill>
    </fill>
    <fill>
      <patternFill patternType="solid">
        <fgColor rgb="FF9152C0"/>
        <bgColor rgb="FF9152C0"/>
      </patternFill>
    </fill>
    <fill>
      <patternFill patternType="solid">
        <fgColor rgb="FFD252A8"/>
        <bgColor rgb="FFD252A8"/>
      </patternFill>
    </fill>
    <fill>
      <patternFill patternType="solid">
        <fgColor rgb="FFFFFA63"/>
        <bgColor rgb="FFFFFA63"/>
      </patternFill>
    </fill>
    <fill>
      <patternFill patternType="solid">
        <fgColor rgb="FFCBF45F"/>
        <bgColor rgb="FFCBF45F"/>
      </patternFill>
    </fill>
    <fill>
      <patternFill patternType="solid">
        <fgColor rgb="FF25A497"/>
        <bgColor rgb="FF25A497"/>
      </patternFill>
    </fill>
    <fill>
      <patternFill patternType="solid">
        <fgColor rgb="FFFF8D39"/>
        <bgColor rgb="FFFF8D39"/>
      </patternFill>
    </fill>
  </fills>
  <borders count="64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left style="thick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thick">
        <color rgb="FF000000"/>
      </right>
      <top style="medium">
        <color rgb="FF000000"/>
      </top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 style="thick">
        <color rgb="FF000000"/>
      </right>
    </border>
    <border>
      <left style="thick">
        <color rgb="FF000000"/>
      </left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bottom style="double">
        <color rgb="FF000000"/>
      </bottom>
    </border>
    <border>
      <bottom style="double">
        <color rgb="FF000000"/>
      </bottom>
    </border>
    <border>
      <right style="thick">
        <color rgb="FF000000"/>
      </right>
      <bottom style="double">
        <color rgb="FF000000"/>
      </bottom>
    </border>
    <border>
      <left style="thick">
        <color rgb="FF000000"/>
      </left>
      <right style="thick">
        <color rgb="FF000000"/>
      </right>
      <bottom style="double">
        <color rgb="FF000000"/>
      </bottom>
    </border>
    <border>
      <left style="thick">
        <color rgb="FF000000"/>
      </left>
      <top style="double">
        <color rgb="FF000000"/>
      </top>
    </border>
    <border>
      <top style="double">
        <color rgb="FF000000"/>
      </top>
    </border>
    <border>
      <right style="thick">
        <color rgb="FF000000"/>
      </right>
      <top style="double">
        <color rgb="FF000000"/>
      </top>
    </border>
    <border>
      <left style="thick">
        <color rgb="FF000000"/>
      </left>
      <right style="thick">
        <color rgb="FF000000"/>
      </right>
      <top style="double">
        <color rgb="FF000000"/>
      </top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2" fontId="2" numFmtId="0" xfId="0" applyBorder="1" applyFont="1"/>
    <xf borderId="3" fillId="2" fontId="3" numFmtId="0" xfId="0" applyAlignment="1" applyBorder="1" applyFont="1">
      <alignment horizontal="center" readingOrder="0" shrinkToFit="0" vertical="center" wrapText="1"/>
    </xf>
    <xf borderId="4" fillId="2" fontId="2" numFmtId="0" xfId="0" applyBorder="1" applyFont="1"/>
    <xf borderId="5" fillId="2" fontId="2" numFmtId="0" xfId="0" applyBorder="1" applyFont="1"/>
    <xf borderId="6" fillId="2" fontId="3" numFmtId="0" xfId="0" applyAlignment="1" applyBorder="1" applyFont="1">
      <alignment horizontal="left" readingOrder="0" shrinkToFit="0" vertical="center" wrapText="1"/>
    </xf>
    <xf borderId="6" fillId="2" fontId="4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left" readingOrder="0" shrinkToFit="0" vertical="center" wrapText="1"/>
    </xf>
    <xf borderId="7" fillId="2" fontId="3" numFmtId="0" xfId="0" applyAlignment="1" applyBorder="1" applyFont="1">
      <alignment readingOrder="0" shrinkToFit="0" vertical="center" wrapText="1"/>
    </xf>
    <xf borderId="8" fillId="3" fontId="2" numFmtId="0" xfId="0" applyBorder="1" applyFill="1" applyFont="1"/>
    <xf borderId="9" fillId="3" fontId="2" numFmtId="0" xfId="0" applyBorder="1" applyFont="1"/>
    <xf borderId="10" fillId="3" fontId="3" numFmtId="0" xfId="0" applyAlignment="1" applyBorder="1" applyFont="1">
      <alignment horizontal="left" readingOrder="0" shrinkToFit="0" vertical="center" wrapText="1"/>
    </xf>
    <xf borderId="11" fillId="3" fontId="3" numFmtId="0" xfId="0" applyAlignment="1" applyBorder="1" applyFont="1">
      <alignment horizontal="left" readingOrder="0" shrinkToFit="0" vertical="center" wrapText="1"/>
    </xf>
    <xf borderId="12" fillId="3" fontId="3" numFmtId="0" xfId="0" applyAlignment="1" applyBorder="1" applyFont="1">
      <alignment horizontal="left" readingOrder="0" shrinkToFit="0" vertical="center" wrapText="1"/>
    </xf>
    <xf borderId="13" fillId="4" fontId="3" numFmtId="0" xfId="0" applyAlignment="1" applyBorder="1" applyFill="1" applyFont="1">
      <alignment horizontal="left" readingOrder="0" shrinkToFit="0" vertical="center" wrapText="1"/>
    </xf>
    <xf borderId="14" fillId="3" fontId="2" numFmtId="0" xfId="0" applyBorder="1" applyFont="1"/>
    <xf borderId="15" fillId="3" fontId="2" numFmtId="0" xfId="0" applyBorder="1" applyFont="1"/>
    <xf borderId="1" fillId="5" fontId="3" numFmtId="0" xfId="0" applyAlignment="1" applyBorder="1" applyFill="1" applyFont="1">
      <alignment horizontal="left" readingOrder="0" shrinkToFit="0" vertical="center" wrapText="1"/>
    </xf>
    <xf borderId="0" fillId="0" fontId="3" numFmtId="0" xfId="0" applyAlignment="1" applyFont="1">
      <alignment horizontal="left"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left" readingOrder="0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7" fillId="0" fontId="5" numFmtId="1" xfId="0" applyAlignment="1" applyBorder="1" applyFont="1" applyNumberFormat="1">
      <alignment horizontal="center" shrinkToFit="0" vertical="center" wrapText="1"/>
    </xf>
    <xf borderId="6" fillId="0" fontId="3" numFmtId="0" xfId="0" applyAlignment="1" applyBorder="1" applyFont="1">
      <alignment horizontal="left" readingOrder="0" shrinkToFit="0" vertical="center" wrapText="1"/>
    </xf>
    <xf borderId="7" fillId="0" fontId="6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left" readingOrder="0" shrinkToFit="0" vertical="center" wrapText="1"/>
    </xf>
    <xf borderId="7" fillId="0" fontId="3" numFmtId="0" xfId="0" applyAlignment="1" applyBorder="1" applyFont="1">
      <alignment readingOrder="0" shrinkToFit="0" vertical="center" wrapText="1"/>
    </xf>
    <xf borderId="17" fillId="5" fontId="3" numFmtId="0" xfId="0" applyAlignment="1" applyBorder="1" applyFont="1">
      <alignment horizontal="left" readingOrder="0" shrinkToFit="0" vertical="center" wrapText="1"/>
    </xf>
    <xf borderId="17" fillId="0" fontId="3" numFmtId="0" xfId="0" applyAlignment="1" applyBorder="1" applyFont="1">
      <alignment horizontal="left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18" fillId="0" fontId="5" numFmtId="1" xfId="0" applyAlignment="1" applyBorder="1" applyFont="1" applyNumberFormat="1">
      <alignment horizontal="center" shrinkToFit="0" vertical="center" wrapText="1"/>
    </xf>
    <xf borderId="16" fillId="0" fontId="3" numFmtId="0" xfId="0" applyAlignment="1" applyBorder="1" applyFont="1">
      <alignment horizontal="left" readingOrder="0" shrinkToFit="0" vertical="center" wrapText="1"/>
    </xf>
    <xf borderId="18" fillId="0" fontId="6" numFmtId="0" xfId="0" applyAlignment="1" applyBorder="1" applyFont="1">
      <alignment horizontal="center" readingOrder="0" shrinkToFit="0" vertical="center" wrapText="1"/>
    </xf>
    <xf borderId="17" fillId="0" fontId="3" numFmtId="0" xfId="0" applyAlignment="1" applyBorder="1" applyFont="1">
      <alignment horizontal="left" readingOrder="0" shrinkToFit="0" vertical="center" wrapText="1"/>
    </xf>
    <xf borderId="18" fillId="0" fontId="3" numFmtId="0" xfId="0" applyAlignment="1" applyBorder="1" applyFont="1">
      <alignment readingOrder="0" shrinkToFit="0" vertical="center" wrapText="1"/>
    </xf>
    <xf borderId="19" fillId="5" fontId="3" numFmtId="0" xfId="0" applyAlignment="1" applyBorder="1" applyFont="1">
      <alignment horizontal="left" readingOrder="0" shrinkToFit="0" vertical="center" wrapText="1"/>
    </xf>
    <xf borderId="20" fillId="0" fontId="3" numFmtId="0" xfId="0" applyAlignment="1" applyBorder="1" applyFont="1">
      <alignment horizontal="left" shrinkToFit="0" vertical="center" wrapText="1"/>
    </xf>
    <xf borderId="21" fillId="0" fontId="3" numFmtId="0" xfId="0" applyAlignment="1" applyBorder="1" applyFont="1">
      <alignment horizontal="left" shrinkToFit="0" vertical="center" wrapText="1"/>
    </xf>
    <xf borderId="19" fillId="0" fontId="3" numFmtId="0" xfId="0" applyAlignment="1" applyBorder="1" applyFont="1">
      <alignment horizontal="left" readingOrder="0" shrinkToFit="0" vertical="center" wrapText="1"/>
    </xf>
    <xf borderId="20" fillId="0" fontId="3" numFmtId="0" xfId="0" applyAlignment="1" applyBorder="1" applyFont="1">
      <alignment horizontal="center" readingOrder="0" shrinkToFit="0" vertical="center" wrapText="1"/>
    </xf>
    <xf borderId="22" fillId="0" fontId="5" numFmtId="1" xfId="0" applyAlignment="1" applyBorder="1" applyFont="1" applyNumberFormat="1">
      <alignment horizontal="center" shrinkToFit="0" vertical="center" wrapText="1"/>
    </xf>
    <xf borderId="21" fillId="0" fontId="3" numFmtId="0" xfId="0" applyAlignment="1" applyBorder="1" applyFont="1">
      <alignment horizontal="left" readingOrder="0" shrinkToFit="0" vertical="center" wrapText="1"/>
    </xf>
    <xf borderId="22" fillId="0" fontId="6" numFmtId="0" xfId="0" applyAlignment="1" applyBorder="1" applyFont="1">
      <alignment horizontal="center" readingOrder="0" shrinkToFit="0" vertical="center" wrapText="1"/>
    </xf>
    <xf borderId="19" fillId="0" fontId="3" numFmtId="0" xfId="0" applyAlignment="1" applyBorder="1" applyFont="1">
      <alignment horizontal="left" readingOrder="0" shrinkToFit="0" vertical="center" wrapText="1"/>
    </xf>
    <xf borderId="22" fillId="0" fontId="3" numFmtId="0" xfId="0" applyAlignment="1" applyBorder="1" applyFont="1">
      <alignment readingOrder="0" shrinkToFit="0" vertical="center" wrapText="1"/>
    </xf>
    <xf borderId="0" fillId="0" fontId="7" numFmtId="0" xfId="0" applyFont="1"/>
    <xf borderId="16" fillId="0" fontId="3" numFmtId="0" xfId="0" applyAlignment="1" applyBorder="1" applyFont="1">
      <alignment horizontal="left" readingOrder="0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23" fillId="6" fontId="3" numFmtId="0" xfId="0" applyAlignment="1" applyBorder="1" applyFill="1" applyFont="1">
      <alignment horizontal="left" readingOrder="0" shrinkToFit="0" vertical="center" wrapText="1"/>
    </xf>
    <xf borderId="24" fillId="0" fontId="3" numFmtId="0" xfId="0" applyAlignment="1" applyBorder="1" applyFont="1">
      <alignment horizontal="left" readingOrder="0" shrinkToFit="0" vertical="center" wrapText="1"/>
    </xf>
    <xf borderId="25" fillId="0" fontId="3" numFmtId="0" xfId="0" applyAlignment="1" applyBorder="1" applyFont="1">
      <alignment horizontal="left" readingOrder="0" shrinkToFit="0" vertical="center" wrapText="1"/>
    </xf>
    <xf borderId="23" fillId="0" fontId="3" numFmtId="0" xfId="0" applyAlignment="1" applyBorder="1" applyFont="1">
      <alignment horizontal="left" readingOrder="0" shrinkToFit="0" vertical="center" wrapText="1"/>
    </xf>
    <xf borderId="24" fillId="0" fontId="3" numFmtId="0" xfId="0" applyAlignment="1" applyBorder="1" applyFont="1">
      <alignment horizontal="center" readingOrder="0" shrinkToFit="0" vertical="center" wrapText="1"/>
    </xf>
    <xf borderId="26" fillId="0" fontId="5" numFmtId="1" xfId="0" applyAlignment="1" applyBorder="1" applyFont="1" applyNumberFormat="1">
      <alignment horizontal="center" shrinkToFit="0" vertical="center" wrapText="1"/>
    </xf>
    <xf borderId="25" fillId="0" fontId="3" numFmtId="0" xfId="0" applyAlignment="1" applyBorder="1" applyFont="1">
      <alignment horizontal="left" readingOrder="0" shrinkToFit="0" vertical="center" wrapText="1"/>
    </xf>
    <xf borderId="26" fillId="0" fontId="6" numFmtId="0" xfId="0" applyAlignment="1" applyBorder="1" applyFont="1">
      <alignment horizontal="center" readingOrder="0" shrinkToFit="0" vertical="center" wrapText="1"/>
    </xf>
    <xf borderId="23" fillId="0" fontId="3" numFmtId="0" xfId="0" applyAlignment="1" applyBorder="1" applyFont="1">
      <alignment horizontal="left" readingOrder="0" shrinkToFit="0" vertical="center" wrapText="1"/>
    </xf>
    <xf borderId="26" fillId="0" fontId="3" numFmtId="0" xfId="0" applyAlignment="1" applyBorder="1" applyFont="1">
      <alignment shrinkToFit="0" vertical="center" wrapText="1"/>
    </xf>
    <xf borderId="0" fillId="6" fontId="3" numFmtId="0" xfId="0" applyAlignment="1" applyFont="1">
      <alignment horizontal="left" readingOrder="0" shrinkToFit="0" vertical="center" wrapText="1"/>
    </xf>
    <xf borderId="18" fillId="0" fontId="3" numFmtId="0" xfId="0" applyAlignment="1" applyBorder="1" applyFont="1">
      <alignment shrinkToFit="0" vertical="center" wrapText="1"/>
    </xf>
    <xf borderId="20" fillId="6" fontId="3" numFmtId="0" xfId="0" applyAlignment="1" applyBorder="1" applyFont="1">
      <alignment horizontal="left" readingOrder="0" shrinkToFit="0" vertical="center" wrapText="1"/>
    </xf>
    <xf borderId="20" fillId="0" fontId="3" numFmtId="0" xfId="0" applyAlignment="1" applyBorder="1" applyFont="1">
      <alignment horizontal="left" readingOrder="0" shrinkToFit="0" vertical="center" wrapText="1"/>
    </xf>
    <xf borderId="22" fillId="0" fontId="3" numFmtId="0" xfId="0" applyAlignment="1" applyBorder="1" applyFont="1">
      <alignment shrinkToFit="0" vertical="center" wrapText="1"/>
    </xf>
    <xf borderId="20" fillId="0" fontId="8" numFmtId="0" xfId="0" applyAlignment="1" applyBorder="1" applyFont="1">
      <alignment horizontal="left" readingOrder="0" shrinkToFit="0" vertical="center" wrapText="1"/>
    </xf>
    <xf borderId="22" fillId="0" fontId="5" numFmtId="1" xfId="0" applyAlignment="1" applyBorder="1" applyFont="1" applyNumberFormat="1">
      <alignment horizontal="center" readingOrder="0" shrinkToFit="0" vertical="center" wrapText="1"/>
    </xf>
    <xf borderId="18" fillId="0" fontId="3" numFmtId="0" xfId="0" applyAlignment="1" applyBorder="1" applyFont="1">
      <alignment readingOrder="0" shrinkToFit="0" vertical="center" wrapText="1"/>
    </xf>
    <xf borderId="0" fillId="0" fontId="8" numFmtId="0" xfId="0" applyAlignment="1" applyFont="1">
      <alignment horizontal="left" readingOrder="0" shrinkToFit="0" vertical="center" wrapText="1"/>
    </xf>
    <xf borderId="17" fillId="0" fontId="8" numFmtId="0" xfId="0" applyAlignment="1" applyBorder="1" applyFont="1">
      <alignment horizontal="left" readingOrder="0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18" fillId="0" fontId="9" numFmtId="1" xfId="0" applyAlignment="1" applyBorder="1" applyFont="1" applyNumberFormat="1">
      <alignment horizontal="center" readingOrder="0" shrinkToFit="0" vertical="center" wrapText="1"/>
    </xf>
    <xf borderId="16" fillId="0" fontId="8" numFmtId="0" xfId="0" applyAlignment="1" applyBorder="1" applyFont="1">
      <alignment horizontal="left" readingOrder="0" shrinkToFit="0" vertical="center" wrapText="1"/>
    </xf>
    <xf borderId="24" fillId="7" fontId="3" numFmtId="0" xfId="0" applyAlignment="1" applyBorder="1" applyFill="1" applyFont="1">
      <alignment readingOrder="0" shrinkToFit="0" vertical="center" wrapText="1"/>
    </xf>
    <xf borderId="24" fillId="0" fontId="3" numFmtId="0" xfId="0" applyAlignment="1" applyBorder="1" applyFont="1">
      <alignment readingOrder="0" shrinkToFit="0" vertical="center" wrapText="1"/>
    </xf>
    <xf borderId="23" fillId="0" fontId="3" numFmtId="0" xfId="0" applyAlignment="1" applyBorder="1" applyFont="1">
      <alignment horizontal="center" readingOrder="0" shrinkToFit="0" vertical="center" wrapText="1"/>
    </xf>
    <xf borderId="0" fillId="7" fontId="3" numFmtId="0" xfId="0" applyAlignment="1" applyFont="1">
      <alignment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17" fillId="0" fontId="3" numFmtId="0" xfId="0" applyAlignment="1" applyBorder="1" applyFont="1">
      <alignment horizontal="center" readingOrder="0" shrinkToFit="0" vertical="center" wrapText="1"/>
    </xf>
    <xf borderId="20" fillId="7" fontId="3" numFmtId="0" xfId="0" applyAlignment="1" applyBorder="1" applyFont="1">
      <alignment readingOrder="0" shrinkToFit="0" vertical="center" wrapText="1"/>
    </xf>
    <xf borderId="20" fillId="0" fontId="3" numFmtId="0" xfId="0" applyAlignment="1" applyBorder="1" applyFont="1">
      <alignment readingOrder="0" shrinkToFit="0" vertical="center" wrapText="1"/>
    </xf>
    <xf borderId="19" fillId="0" fontId="3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readingOrder="0" shrinkToFit="0" vertical="center" wrapText="1"/>
    </xf>
    <xf borderId="18" fillId="0" fontId="5" numFmtId="1" xfId="0" applyAlignment="1" applyBorder="1" applyFont="1" applyNumberFormat="1">
      <alignment horizontal="center" readingOrder="0" shrinkToFit="0" vertical="center" wrapText="1"/>
    </xf>
    <xf borderId="16" fillId="0" fontId="3" numFmtId="0" xfId="0" applyAlignment="1" applyBorder="1" applyFont="1">
      <alignment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16" fillId="0" fontId="6" numFmtId="0" xfId="0" applyAlignment="1" applyBorder="1" applyFont="1">
      <alignment horizontal="center" readingOrder="0" shrinkToFit="0" vertical="center" wrapText="1"/>
    </xf>
    <xf borderId="16" fillId="0" fontId="3" numFmtId="0" xfId="0" applyAlignment="1" applyBorder="1" applyFont="1">
      <alignment readingOrder="0" shrinkToFit="0" vertical="center" wrapText="1"/>
    </xf>
    <xf borderId="24" fillId="8" fontId="3" numFmtId="0" xfId="0" applyAlignment="1" applyBorder="1" applyFill="1" applyFont="1">
      <alignment horizontal="left" readingOrder="0" shrinkToFit="0" vertical="center" wrapText="1"/>
    </xf>
    <xf borderId="24" fillId="0" fontId="3" numFmtId="0" xfId="0" applyAlignment="1" applyBorder="1" applyFont="1">
      <alignment horizontal="left" readingOrder="0" shrinkToFit="0" vertical="center" wrapText="1"/>
    </xf>
    <xf borderId="26" fillId="0" fontId="3" numFmtId="0" xfId="0" applyAlignment="1" applyBorder="1" applyFont="1">
      <alignment horizontal="left" readingOrder="0" shrinkToFit="0" vertical="center" wrapText="1"/>
    </xf>
    <xf borderId="24" fillId="0" fontId="6" numFmtId="0" xfId="0" applyAlignment="1" applyBorder="1" applyFont="1">
      <alignment horizontal="center" readingOrder="0" shrinkToFit="0" vertical="center" wrapText="1"/>
    </xf>
    <xf borderId="25" fillId="0" fontId="3" numFmtId="0" xfId="0" applyAlignment="1" applyBorder="1" applyFont="1">
      <alignment shrinkToFit="0" vertical="center" wrapText="1"/>
    </xf>
    <xf borderId="0" fillId="8" fontId="3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18" fillId="0" fontId="3" numFmtId="0" xfId="0" applyAlignment="1" applyBorder="1" applyFont="1">
      <alignment horizontal="left" readingOrder="0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16" fillId="0" fontId="3" numFmtId="0" xfId="0" applyAlignment="1" applyBorder="1" applyFont="1">
      <alignment shrinkToFit="0" vertical="center" wrapText="1"/>
    </xf>
    <xf borderId="24" fillId="0" fontId="3" numFmtId="1" xfId="0" applyAlignment="1" applyBorder="1" applyFont="1" applyNumberFormat="1">
      <alignment horizontal="left" shrinkToFit="0" vertical="center" wrapText="1"/>
    </xf>
    <xf borderId="24" fillId="0" fontId="3" numFmtId="0" xfId="0" applyAlignment="1" applyBorder="1" applyFont="1">
      <alignment shrinkToFit="0" vertical="center" wrapText="1"/>
    </xf>
    <xf borderId="0" fillId="0" fontId="3" numFmtId="1" xfId="0" applyAlignment="1" applyFont="1" applyNumberFormat="1">
      <alignment horizontal="left" shrinkToFit="0" vertical="center" wrapText="1"/>
    </xf>
    <xf borderId="0" fillId="0" fontId="3" numFmtId="0" xfId="0" applyAlignment="1" applyFont="1">
      <alignment shrinkToFit="0" vertical="center" wrapText="1"/>
    </xf>
    <xf borderId="27" fillId="9" fontId="3" numFmtId="0" xfId="0" applyAlignment="1" applyBorder="1" applyFill="1" applyFont="1">
      <alignment readingOrder="0"/>
    </xf>
    <xf borderId="28" fillId="9" fontId="3" numFmtId="0" xfId="0" applyAlignment="1" applyBorder="1" applyFont="1">
      <alignment readingOrder="0"/>
    </xf>
    <xf borderId="29" fillId="9" fontId="3" numFmtId="0" xfId="0" applyAlignment="1" applyBorder="1" applyFont="1">
      <alignment readingOrder="0"/>
    </xf>
    <xf borderId="0" fillId="0" fontId="3" numFmtId="0" xfId="0" applyFont="1"/>
    <xf borderId="30" fillId="9" fontId="3" numFmtId="0" xfId="0" applyAlignment="1" applyBorder="1" applyFont="1">
      <alignment horizontal="center" readingOrder="0"/>
    </xf>
    <xf borderId="31" fillId="0" fontId="2" numFmtId="0" xfId="0" applyBorder="1" applyFont="1"/>
    <xf borderId="32" fillId="0" fontId="2" numFmtId="0" xfId="0" applyBorder="1" applyFont="1"/>
    <xf borderId="33" fillId="0" fontId="3" numFmtId="1" xfId="0" applyBorder="1" applyFont="1" applyNumberFormat="1"/>
    <xf borderId="34" fillId="0" fontId="3" numFmtId="1" xfId="0" applyAlignment="1" applyBorder="1" applyFont="1" applyNumberFormat="1">
      <alignment readingOrder="0"/>
    </xf>
    <xf borderId="35" fillId="10" fontId="3" numFmtId="0" xfId="0" applyAlignment="1" applyBorder="1" applyFill="1" applyFont="1">
      <alignment readingOrder="0"/>
    </xf>
    <xf borderId="36" fillId="11" fontId="3" numFmtId="0" xfId="0" applyAlignment="1" applyBorder="1" applyFill="1" applyFont="1">
      <alignment readingOrder="0" shrinkToFit="0" vertical="center" wrapText="1"/>
    </xf>
    <xf borderId="37" fillId="12" fontId="3" numFmtId="0" xfId="0" applyAlignment="1" applyBorder="1" applyFill="1" applyFont="1">
      <alignment readingOrder="0" shrinkToFit="0" vertical="center" wrapText="1"/>
    </xf>
    <xf borderId="38" fillId="11" fontId="3" numFmtId="0" xfId="0" applyAlignment="1" applyBorder="1" applyFont="1">
      <alignment readingOrder="0" shrinkToFit="0" vertical="center" wrapText="1"/>
    </xf>
    <xf borderId="39" fillId="12" fontId="3" numFmtId="0" xfId="0" applyAlignment="1" applyBorder="1" applyFont="1">
      <alignment readingOrder="0" shrinkToFit="0" vertical="center" wrapText="1"/>
    </xf>
    <xf borderId="16" fillId="12" fontId="3" numFmtId="0" xfId="0" applyAlignment="1" applyBorder="1" applyFont="1">
      <alignment readingOrder="0" shrinkToFit="0" vertical="center" wrapText="1"/>
    </xf>
    <xf borderId="15" fillId="11" fontId="10" numFmtId="0" xfId="0" applyAlignment="1" applyBorder="1" applyFont="1">
      <alignment readingOrder="0" shrinkToFit="0" textRotation="0" vertical="center" wrapText="1"/>
    </xf>
    <xf borderId="15" fillId="12" fontId="10" numFmtId="0" xfId="0" applyAlignment="1" applyBorder="1" applyFont="1">
      <alignment readingOrder="0" shrinkToFit="0" textRotation="0" vertical="center" wrapText="1"/>
    </xf>
    <xf borderId="40" fillId="0" fontId="4" numFmtId="0" xfId="0" applyAlignment="1" applyBorder="1" applyFont="1">
      <alignment readingOrder="0"/>
    </xf>
    <xf borderId="41" fillId="0" fontId="2" numFmtId="0" xfId="0" applyBorder="1" applyFont="1"/>
    <xf borderId="42" fillId="0" fontId="2" numFmtId="0" xfId="0" applyBorder="1" applyFont="1"/>
    <xf borderId="43" fillId="10" fontId="4" numFmtId="0" xfId="0" applyAlignment="1" applyBorder="1" applyFont="1">
      <alignment readingOrder="0"/>
    </xf>
    <xf borderId="44" fillId="10" fontId="4" numFmtId="0" xfId="0" applyAlignment="1" applyBorder="1" applyFont="1">
      <alignment readingOrder="0"/>
    </xf>
    <xf borderId="45" fillId="0" fontId="4" numFmtId="1" xfId="0" applyAlignment="1" applyBorder="1" applyFont="1" applyNumberFormat="1">
      <alignment readingOrder="0"/>
    </xf>
    <xf borderId="16" fillId="10" fontId="4" numFmtId="0" xfId="0" applyAlignment="1" applyBorder="1" applyFont="1">
      <alignment readingOrder="0"/>
    </xf>
    <xf borderId="18" fillId="10" fontId="4" numFmtId="0" xfId="0" applyAlignment="1" applyBorder="1" applyFont="1">
      <alignment readingOrder="0"/>
    </xf>
    <xf borderId="46" fillId="13" fontId="11" numFmtId="0" xfId="0" applyAlignment="1" applyBorder="1" applyFill="1" applyFont="1">
      <alignment readingOrder="0"/>
    </xf>
    <xf borderId="0" fillId="0" fontId="3" numFmtId="0" xfId="0" applyAlignment="1" applyFont="1">
      <alignment readingOrder="0"/>
    </xf>
    <xf borderId="47" fillId="14" fontId="4" numFmtId="0" xfId="0" applyAlignment="1" applyBorder="1" applyFill="1" applyFont="1">
      <alignment readingOrder="0"/>
    </xf>
    <xf borderId="48" fillId="10" fontId="4" numFmtId="0" xfId="0" applyAlignment="1" applyBorder="1" applyFont="1">
      <alignment readingOrder="0"/>
    </xf>
    <xf borderId="49" fillId="0" fontId="4" numFmtId="0" xfId="0" applyAlignment="1" applyBorder="1" applyFont="1">
      <alignment readingOrder="0"/>
    </xf>
    <xf borderId="50" fillId="0" fontId="4" numFmtId="0" xfId="0" applyBorder="1" applyFont="1"/>
    <xf borderId="51" fillId="0" fontId="4" numFmtId="0" xfId="0" applyBorder="1" applyFont="1"/>
    <xf borderId="52" fillId="0" fontId="4" numFmtId="1" xfId="0" applyBorder="1" applyFont="1" applyNumberFormat="1"/>
    <xf borderId="52" fillId="0" fontId="4" numFmtId="0" xfId="0" applyBorder="1" applyFont="1"/>
    <xf borderId="15" fillId="3" fontId="12" numFmtId="1" xfId="0" applyBorder="1" applyFont="1" applyNumberFormat="1"/>
    <xf borderId="0" fillId="3" fontId="12" numFmtId="1" xfId="0" applyFont="1" applyNumberFormat="1"/>
    <xf borderId="53" fillId="15" fontId="4" numFmtId="0" xfId="0" applyAlignment="1" applyBorder="1" applyFill="1" applyFont="1">
      <alignment readingOrder="0"/>
    </xf>
    <xf borderId="54" fillId="0" fontId="4" numFmtId="0" xfId="0" applyAlignment="1" applyBorder="1" applyFont="1">
      <alignment readingOrder="0"/>
    </xf>
    <xf borderId="55" fillId="16" fontId="4" numFmtId="0" xfId="0" applyAlignment="1" applyBorder="1" applyFill="1" applyFont="1">
      <alignment readingOrder="0"/>
    </xf>
    <xf borderId="49" fillId="3" fontId="13" numFmtId="1" xfId="0" applyAlignment="1" applyBorder="1" applyFont="1" applyNumberFormat="1">
      <alignment readingOrder="0"/>
    </xf>
    <xf borderId="50" fillId="0" fontId="4" numFmtId="1" xfId="0" applyBorder="1" applyFont="1" applyNumberFormat="1"/>
    <xf borderId="30" fillId="0" fontId="3" numFmtId="0" xfId="0" applyAlignment="1" applyBorder="1" applyFont="1">
      <alignment horizontal="center" readingOrder="0"/>
    </xf>
    <xf borderId="0" fillId="0" fontId="14" numFmtId="0" xfId="0" applyAlignment="1" applyFont="1">
      <alignment horizontal="left" readingOrder="0"/>
    </xf>
    <xf borderId="53" fillId="17" fontId="4" numFmtId="0" xfId="0" applyAlignment="1" applyBorder="1" applyFill="1" applyFont="1">
      <alignment readingOrder="0"/>
    </xf>
    <xf borderId="45" fillId="0" fontId="3" numFmtId="0" xfId="0" applyAlignment="1" applyBorder="1" applyFont="1">
      <alignment readingOrder="0"/>
    </xf>
    <xf borderId="45" fillId="18" fontId="3" numFmtId="0" xfId="0" applyAlignment="1" applyBorder="1" applyFill="1" applyFont="1">
      <alignment horizontal="right" readingOrder="0"/>
    </xf>
    <xf borderId="53" fillId="19" fontId="4" numFmtId="0" xfId="0" applyAlignment="1" applyBorder="1" applyFill="1" applyFont="1">
      <alignment readingOrder="0"/>
    </xf>
    <xf borderId="56" fillId="10" fontId="4" numFmtId="0" xfId="0" applyAlignment="1" applyBorder="1" applyFont="1">
      <alignment readingOrder="0"/>
    </xf>
    <xf borderId="52" fillId="0" fontId="3" numFmtId="0" xfId="0" applyAlignment="1" applyBorder="1" applyFont="1">
      <alignment readingOrder="0"/>
    </xf>
    <xf borderId="52" fillId="18" fontId="3" numFmtId="0" xfId="0" applyAlignment="1" applyBorder="1" applyFont="1">
      <alignment horizontal="right" readingOrder="0"/>
    </xf>
    <xf borderId="0" fillId="0" fontId="14" numFmtId="0" xfId="0" applyAlignment="1" applyFont="1">
      <alignment horizontal="left"/>
    </xf>
    <xf borderId="53" fillId="20" fontId="4" numFmtId="0" xfId="0" applyAlignment="1" applyBorder="1" applyFill="1" applyFont="1">
      <alignment readingOrder="0"/>
    </xf>
    <xf borderId="57" fillId="10" fontId="4" numFmtId="0" xfId="0" applyAlignment="1" applyBorder="1" applyFont="1">
      <alignment readingOrder="0"/>
    </xf>
    <xf borderId="0" fillId="3" fontId="13" numFmtId="0" xfId="0" applyAlignment="1" applyFont="1">
      <alignment readingOrder="0"/>
    </xf>
    <xf borderId="53" fillId="21" fontId="4" numFmtId="0" xfId="0" applyAlignment="1" applyBorder="1" applyFill="1" applyFont="1">
      <alignment readingOrder="0"/>
    </xf>
    <xf borderId="53" fillId="22" fontId="4" numFmtId="0" xfId="0" applyAlignment="1" applyBorder="1" applyFill="1" applyFont="1">
      <alignment readingOrder="0"/>
    </xf>
    <xf borderId="0" fillId="10" fontId="13" numFmtId="0" xfId="0" applyAlignment="1" applyFont="1">
      <alignment readingOrder="0"/>
    </xf>
    <xf borderId="53" fillId="23" fontId="4" numFmtId="0" xfId="0" applyAlignment="1" applyBorder="1" applyFill="1" applyFont="1">
      <alignment readingOrder="0"/>
    </xf>
    <xf borderId="54" fillId="0" fontId="4" numFmtId="0" xfId="0" applyBorder="1" applyFont="1"/>
    <xf borderId="58" fillId="24" fontId="4" numFmtId="0" xfId="0" applyAlignment="1" applyBorder="1" applyFill="1" applyFont="1">
      <alignment readingOrder="0"/>
    </xf>
    <xf borderId="59" fillId="10" fontId="4" numFmtId="0" xfId="0" applyBorder="1" applyFont="1"/>
    <xf borderId="60" fillId="0" fontId="4" numFmtId="0" xfId="0" applyBorder="1" applyFont="1"/>
    <xf borderId="61" fillId="0" fontId="4" numFmtId="1" xfId="0" applyBorder="1" applyFont="1" applyNumberFormat="1"/>
    <xf borderId="62" fillId="0" fontId="4" numFmtId="0" xfId="0" applyBorder="1" applyFont="1"/>
    <xf borderId="63" fillId="0" fontId="4" numFmtId="0" xfId="0" applyBorder="1" applyFont="1"/>
    <xf borderId="52" fillId="18" fontId="7" numFmtId="0" xfId="0" applyAlignment="1" applyBorder="1" applyFont="1">
      <alignment horizontal="right" readingOrder="0"/>
    </xf>
    <xf borderId="63" fillId="0" fontId="3" numFmtId="0" xfId="0" applyAlignment="1" applyBorder="1" applyFont="1">
      <alignment readingOrder="0"/>
    </xf>
    <xf borderId="63" fillId="18" fontId="7" numFmtId="0" xfId="0" applyAlignment="1" applyBorder="1" applyFont="1">
      <alignment horizontal="right" readingOrder="0"/>
    </xf>
  </cellXfs>
  <cellStyles count="1">
    <cellStyle xfId="0" name="Normal" builtinId="0"/>
  </cellStyles>
  <dxfs count="9">
    <dxf>
      <font/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FE6DD"/>
          <bgColor rgb="FFFFE6DD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3">
    <tableStyle count="2" pivot="0" name="Task Breakdown-style">
      <tableStyleElement dxfId="5" type="firstRowStripe"/>
      <tableStyleElement dxfId="6" type="secondRowStripe"/>
    </tableStyle>
    <tableStyle count="2" pivot="0" name="Task Breakdown-style 2">
      <tableStyleElement dxfId="5" type="firstRowStripe"/>
      <tableStyleElement dxfId="7" type="secondRowStripe"/>
    </tableStyle>
    <tableStyle count="2" pivot="0" name="Task Breakdown-style 3">
      <tableStyleElement dxfId="5" type="firstRowStripe"/>
      <tableStyleElement dxfId="8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chartsheet" Target="chartsheets/sheet1.xml"/><Relationship Id="rId7" Type="http://schemas.openxmlformats.org/officeDocument/2006/relationships/chartsheet" Target="chart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rPr b="0">
                <a:solidFill>
                  <a:srgbClr val="757575"/>
                </a:solidFill>
                <a:latin typeface="Arial black"/>
              </a:rPr>
              <a:t>Planned Points and Points Completed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Points!$F$1:$F$2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Points!$E$3:$E$13</c:f>
            </c:strRef>
          </c:cat>
          <c:val>
            <c:numRef>
              <c:f>Points!$F$3:$F$13</c:f>
              <c:numCache/>
            </c:numRef>
          </c:val>
        </c:ser>
        <c:ser>
          <c:idx val="1"/>
          <c:order val="1"/>
          <c:tx>
            <c:strRef>
              <c:f>Points!$G$1:$G$2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Points!$E$3:$E$13</c:f>
            </c:strRef>
          </c:cat>
          <c:val>
            <c:numRef>
              <c:f>Points!$G$3:$G$13</c:f>
              <c:numCache/>
            </c:numRef>
          </c:val>
        </c:ser>
        <c:axId val="533058781"/>
        <c:axId val="6745254"/>
      </c:barChart>
      <c:lineChart>
        <c:varyColors val="0"/>
        <c:ser>
          <c:idx val="2"/>
          <c:order val="2"/>
          <c:tx>
            <c:strRef>
              <c:f>Points!$I$4:$I$5</c:f>
            </c:strRef>
          </c:tx>
          <c:spPr>
            <a:ln cmpd="sng">
              <a:solidFill>
                <a:srgbClr val="FBBC04">
                  <a:alpha val="0"/>
                </a:srgbClr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BBC04">
                  <a:alpha val="0"/>
                </a:srgbClr>
              </a:solidFill>
              <a:ln cmpd="sng">
                <a:solidFill>
                  <a:srgbClr val="FBBC04">
                    <a:alpha val="0"/>
                  </a:srgbClr>
                </a:solidFill>
              </a:ln>
            </c:spPr>
          </c:marker>
          <c:trendline>
            <c:name>Average</c:name>
            <c:spPr>
              <a:ln w="19050">
                <a:solidFill>
                  <a:srgbClr val="FFD966">
                    <a:alpha val="8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Points!$E$3:$E$13</c:f>
            </c:strRef>
          </c:cat>
          <c:val>
            <c:numRef>
              <c:f>Points!$I$6:$I$13</c:f>
              <c:numCache/>
            </c:numRef>
          </c:val>
          <c:smooth val="1"/>
        </c:ser>
        <c:axId val="533058781"/>
        <c:axId val="6745254"/>
      </c:lineChart>
      <c:catAx>
        <c:axId val="5330587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rPr b="0">
                    <a:solidFill>
                      <a:srgbClr val="000000"/>
                    </a:solidFill>
                    <a:latin typeface="Arial black"/>
                  </a:rPr>
                  <a:t>Sprint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6745254"/>
      </c:catAx>
      <c:valAx>
        <c:axId val="67452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rPr b="0">
                    <a:solidFill>
                      <a:srgbClr val="000000"/>
                    </a:solidFill>
                    <a:latin typeface="Arial black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53305878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chemeClr val="dk1"/>
              </a:solidFill>
              <a:latin typeface="Arial black"/>
            </a:defRPr>
          </a:pPr>
        </a:p>
      </c:txPr>
    </c:legend>
    <c:plotVisOnly val="0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Verdana"/>
              </a:defRPr>
            </a:pPr>
            <a:r>
              <a:rPr b="0">
                <a:solidFill>
                  <a:srgbClr val="757575"/>
                </a:solidFill>
                <a:latin typeface="Verdana"/>
              </a:rPr>
              <a:t>Burndown Chart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Points!$H$2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0000FF">
                  <a:alpha val="100000"/>
                </a:srgbClr>
              </a:solidFill>
              <a:ln cmpd="sng">
                <a:solidFill>
                  <a:srgbClr val="0000FF">
                    <a:alpha val="100000"/>
                  </a:srgbClr>
                </a:solidFill>
              </a:ln>
            </c:spPr>
          </c:marker>
          <c:cat>
            <c:strRef>
              <c:f>Points!$E$3:$E$13</c:f>
            </c:strRef>
          </c:cat>
          <c:val>
            <c:numRef>
              <c:f>Points!$H$3:$H$13</c:f>
              <c:numCache/>
            </c:numRef>
          </c:val>
          <c:smooth val="1"/>
        </c:ser>
        <c:ser>
          <c:idx val="1"/>
          <c:order val="1"/>
          <c:tx>
            <c:strRef>
              <c:f>Points!$H$2</c:f>
            </c:strRef>
          </c:tx>
          <c:spPr>
            <a:ln cmpd="sng">
              <a:solidFill>
                <a:srgbClr val="FF0000">
                  <a:alpha val="100000"/>
                </a:srgbClr>
              </a:solidFill>
            </a:ln>
          </c:spPr>
          <c:marker>
            <c:symbol val="circle"/>
            <c:size val="2"/>
            <c:spPr>
              <a:solidFill>
                <a:srgbClr val="FF0000">
                  <a:alpha val="100000"/>
                </a:srgbClr>
              </a:solidFill>
              <a:ln cmpd="sng">
                <a:solidFill>
                  <a:srgbClr val="FF0000">
                    <a:alpha val="100000"/>
                  </a:srgbClr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Points!$E$3:$E$13</c:f>
            </c:strRef>
          </c:cat>
          <c:val>
            <c:numRef>
              <c:f>Points!$H$3:$H$13</c:f>
              <c:numCache/>
            </c:numRef>
          </c:val>
          <c:smooth val="1"/>
        </c:ser>
        <c:ser>
          <c:idx val="2"/>
          <c:order val="2"/>
          <c:tx>
            <c:strRef>
              <c:f>Points!$J$2</c:f>
            </c:strRef>
          </c:tx>
          <c:spPr>
            <a:ln cmpd="sng">
              <a:solidFill>
                <a:srgbClr val="00FFFF">
                  <a:alpha val="70196"/>
                </a:srgbClr>
              </a:solidFill>
              <a:prstDash val="dash"/>
            </a:ln>
          </c:spPr>
          <c:marker>
            <c:symbol val="none"/>
          </c:marker>
          <c:cat>
            <c:strRef>
              <c:f>Points!$E$3:$E$13</c:f>
            </c:strRef>
          </c:cat>
          <c:val>
            <c:numRef>
              <c:f>Points!$J$3:$J$13</c:f>
              <c:numCache/>
            </c:numRef>
          </c:val>
          <c:smooth val="1"/>
        </c:ser>
        <c:ser>
          <c:idx val="3"/>
          <c:order val="3"/>
          <c:tx>
            <c:strRef>
              <c:f>Points!$K$2</c:f>
            </c:strRef>
          </c:tx>
          <c:spPr>
            <a:ln cmpd="sng">
              <a:solidFill>
                <a:srgbClr val="FF9900">
                  <a:alpha val="50196"/>
                </a:srgbClr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9900">
                  <a:alpha val="50196"/>
                </a:srgbClr>
              </a:solidFill>
              <a:ln cmpd="sng">
                <a:solidFill>
                  <a:srgbClr val="FF9900">
                    <a:alpha val="50196"/>
                  </a:srgbClr>
                </a:solidFill>
              </a:ln>
            </c:spPr>
          </c:marker>
          <c:cat>
            <c:strRef>
              <c:f>Points!$E$3:$E$13</c:f>
            </c:strRef>
          </c:cat>
          <c:val>
            <c:numRef>
              <c:f>Points!$K$3:$K$13</c:f>
              <c:numCache/>
            </c:numRef>
          </c:val>
          <c:smooth val="1"/>
        </c:ser>
        <c:ser>
          <c:idx val="4"/>
          <c:order val="4"/>
          <c:tx>
            <c:strRef>
              <c:f>Points!$L$2</c:f>
            </c:strRef>
          </c:tx>
          <c:spPr>
            <a:ln cmpd="sng">
              <a:solidFill>
                <a:srgbClr val="FF6D01">
                  <a:alpha val="30196"/>
                </a:srgbClr>
              </a:solidFill>
              <a:prstDash val="sysDot"/>
            </a:ln>
          </c:spPr>
          <c:marker>
            <c:symbol val="none"/>
          </c:marker>
          <c:cat>
            <c:strRef>
              <c:f>Points!$E$3:$E$13</c:f>
            </c:strRef>
          </c:cat>
          <c:val>
            <c:numRef>
              <c:f>Points!$L$3:$L$13</c:f>
              <c:numCache/>
            </c:numRef>
          </c:val>
          <c:smooth val="1"/>
        </c:ser>
        <c:axId val="2100507015"/>
        <c:axId val="403177734"/>
      </c:lineChart>
      <c:catAx>
        <c:axId val="2100507015"/>
        <c:scaling>
          <c:orientation val="minMax"/>
          <c:max val="10.0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>Sprint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spPr/>
        <c:txPr>
          <a:bodyPr/>
          <a:lstStyle/>
          <a:p>
            <a:pPr lvl="0">
              <a:defRPr b="1" sz="1200">
                <a:solidFill>
                  <a:srgbClr val="000000"/>
                </a:solidFill>
                <a:latin typeface="Verdana"/>
              </a:defRPr>
            </a:pPr>
          </a:p>
        </c:txPr>
        <c:crossAx val="403177734"/>
      </c:catAx>
      <c:valAx>
        <c:axId val="403177734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>Points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2100507015"/>
        <c:majorUnit val="28.0"/>
        <c:minorUnit val="9.3333333333333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Verdana"/>
            </a:defRPr>
          </a:pPr>
        </a:p>
      </c:txPr>
    </c:legend>
    <c:plotVisOnly val="0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tables/table1.xml><?xml version="1.0" encoding="utf-8"?>
<table xmlns="http://schemas.openxmlformats.org/spreadsheetml/2006/main" headerRowCount="0" ref="B3:D37" displayName="Table_1" id="1">
  <tableColumns count="3">
    <tableColumn name="Column1" id="1"/>
    <tableColumn name="Column2" id="2"/>
    <tableColumn name="Column3" id="3"/>
  </tableColumns>
  <tableStyleInfo name="Task Breakdown-style" showColumnStripes="0" showFirstColumn="1" showLastColumn="1" showRowStripes="1"/>
</table>
</file>

<file path=xl/tables/table2.xml><?xml version="1.0" encoding="utf-8"?>
<table xmlns="http://schemas.openxmlformats.org/spreadsheetml/2006/main" headerRowCount="0" ref="B38:D70" displayName="Table_2" id="2">
  <tableColumns count="3">
    <tableColumn name="Column1" id="1"/>
    <tableColumn name="Column2" id="2"/>
    <tableColumn name="Column3" id="3"/>
  </tableColumns>
  <tableStyleInfo name="Task Breakdown-style 2" showColumnStripes="0" showFirstColumn="1" showLastColumn="1" showRowStripes="1"/>
</table>
</file>

<file path=xl/tables/table3.xml><?xml version="1.0" encoding="utf-8"?>
<table xmlns="http://schemas.openxmlformats.org/spreadsheetml/2006/main" headerRowCount="0" ref="B71:D140" displayName="Table_3" id="3">
  <tableColumns count="3">
    <tableColumn name="Column1" id="1"/>
    <tableColumn name="Column2" id="2"/>
    <tableColumn name="Column3" id="3"/>
  </tableColumns>
  <tableStyleInfo name="Task Breakdown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13.88"/>
    <col customWidth="1" min="2" max="2" width="22.88"/>
    <col customWidth="1" min="3" max="3" width="43.13"/>
    <col customWidth="1" min="4" max="6" width="8.88"/>
    <col customWidth="1" min="7" max="7" width="8.63"/>
    <col customWidth="1" min="8" max="8" width="12.5"/>
    <col customWidth="1" min="9" max="9" width="9.5"/>
    <col customWidth="1" min="10" max="10" width="5.75"/>
    <col customWidth="1" min="11" max="11" width="20.5"/>
  </cols>
  <sheetData>
    <row r="1">
      <c r="A1" s="1" t="s">
        <v>0</v>
      </c>
      <c r="B1" s="2"/>
      <c r="C1" s="2"/>
      <c r="D1" s="3" t="s">
        <v>1</v>
      </c>
      <c r="E1" s="4"/>
      <c r="F1" s="4"/>
      <c r="G1" s="5"/>
      <c r="H1" s="6" t="s">
        <v>2</v>
      </c>
      <c r="I1" s="7" t="s">
        <v>3</v>
      </c>
      <c r="J1" s="8" t="s">
        <v>4</v>
      </c>
      <c r="K1" s="9" t="s">
        <v>5</v>
      </c>
    </row>
    <row r="2">
      <c r="A2" s="10"/>
      <c r="B2" s="11"/>
      <c r="C2" s="11"/>
      <c r="D2" s="12" t="s">
        <v>6</v>
      </c>
      <c r="E2" s="13" t="s">
        <v>7</v>
      </c>
      <c r="F2" s="14" t="s">
        <v>8</v>
      </c>
      <c r="G2" s="15" t="s">
        <v>9</v>
      </c>
      <c r="H2" s="16"/>
      <c r="I2" s="16"/>
      <c r="J2" s="10"/>
      <c r="K2" s="17"/>
    </row>
    <row r="3">
      <c r="A3" s="18" t="s">
        <v>10</v>
      </c>
      <c r="B3" s="19" t="s">
        <v>11</v>
      </c>
      <c r="C3" s="20" t="s">
        <v>12</v>
      </c>
      <c r="D3" s="21">
        <v>1.0</v>
      </c>
      <c r="E3" s="22">
        <v>1.0</v>
      </c>
      <c r="F3" s="22">
        <v>1.0</v>
      </c>
      <c r="G3" s="23">
        <f t="shared" ref="G3:G47" si="1">IF(COUNTBLANK(D3:F3)&lt;3,ROUNDUP(AVERAGE(D3:F3), 0), 0)</f>
        <v>1</v>
      </c>
      <c r="H3" s="24" t="s">
        <v>6</v>
      </c>
      <c r="I3" s="25">
        <v>1.0</v>
      </c>
      <c r="J3" s="26" t="b">
        <v>1</v>
      </c>
      <c r="K3" s="27"/>
    </row>
    <row r="4">
      <c r="A4" s="28" t="s">
        <v>10</v>
      </c>
      <c r="B4" s="19" t="s">
        <v>11</v>
      </c>
      <c r="C4" s="20" t="s">
        <v>13</v>
      </c>
      <c r="D4" s="29">
        <v>1.0</v>
      </c>
      <c r="E4" s="30">
        <v>1.0</v>
      </c>
      <c r="F4" s="30">
        <v>1.0</v>
      </c>
      <c r="G4" s="31">
        <f t="shared" si="1"/>
        <v>1</v>
      </c>
      <c r="H4" s="32" t="s">
        <v>6</v>
      </c>
      <c r="I4" s="33">
        <v>1.0</v>
      </c>
      <c r="J4" s="34" t="b">
        <v>1</v>
      </c>
      <c r="K4" s="35"/>
    </row>
    <row r="5">
      <c r="A5" s="28" t="s">
        <v>10</v>
      </c>
      <c r="B5" s="19" t="s">
        <v>11</v>
      </c>
      <c r="C5" s="20" t="s">
        <v>14</v>
      </c>
      <c r="D5" s="29">
        <v>1.0</v>
      </c>
      <c r="E5" s="30">
        <v>1.0</v>
      </c>
      <c r="F5" s="30">
        <v>1.0</v>
      </c>
      <c r="G5" s="31">
        <f t="shared" si="1"/>
        <v>1</v>
      </c>
      <c r="H5" s="32" t="s">
        <v>6</v>
      </c>
      <c r="I5" s="33">
        <v>1.0</v>
      </c>
      <c r="J5" s="34" t="b">
        <v>1</v>
      </c>
      <c r="K5" s="35"/>
    </row>
    <row r="6">
      <c r="A6" s="28" t="s">
        <v>10</v>
      </c>
      <c r="B6" s="19" t="s">
        <v>11</v>
      </c>
      <c r="C6" s="20" t="s">
        <v>15</v>
      </c>
      <c r="D6" s="29">
        <v>1.0</v>
      </c>
      <c r="E6" s="30">
        <v>1.0</v>
      </c>
      <c r="F6" s="30">
        <v>1.0</v>
      </c>
      <c r="G6" s="31">
        <f t="shared" si="1"/>
        <v>1</v>
      </c>
      <c r="H6" s="32" t="s">
        <v>6</v>
      </c>
      <c r="I6" s="33">
        <v>1.0</v>
      </c>
      <c r="J6" s="34" t="b">
        <v>1</v>
      </c>
      <c r="K6" s="35"/>
    </row>
    <row r="7">
      <c r="A7" s="28" t="s">
        <v>10</v>
      </c>
      <c r="B7" s="19" t="s">
        <v>11</v>
      </c>
      <c r="C7" s="20" t="s">
        <v>16</v>
      </c>
      <c r="D7" s="29">
        <v>1.0</v>
      </c>
      <c r="E7" s="30">
        <v>1.0</v>
      </c>
      <c r="F7" s="30">
        <v>1.0</v>
      </c>
      <c r="G7" s="31">
        <f t="shared" si="1"/>
        <v>1</v>
      </c>
      <c r="H7" s="32" t="s">
        <v>6</v>
      </c>
      <c r="I7" s="33">
        <v>1.0</v>
      </c>
      <c r="J7" s="34" t="b">
        <v>1</v>
      </c>
      <c r="K7" s="35"/>
    </row>
    <row r="8">
      <c r="A8" s="28" t="s">
        <v>10</v>
      </c>
      <c r="B8" s="19" t="s">
        <v>11</v>
      </c>
      <c r="C8" s="20" t="s">
        <v>17</v>
      </c>
      <c r="D8" s="29">
        <v>1.0</v>
      </c>
      <c r="E8" s="30">
        <v>1.0</v>
      </c>
      <c r="F8" s="30">
        <v>1.0</v>
      </c>
      <c r="G8" s="31">
        <f t="shared" si="1"/>
        <v>1</v>
      </c>
      <c r="H8" s="32" t="s">
        <v>6</v>
      </c>
      <c r="I8" s="33">
        <v>1.0</v>
      </c>
      <c r="J8" s="34" t="b">
        <v>1</v>
      </c>
      <c r="K8" s="35"/>
    </row>
    <row r="9">
      <c r="A9" s="36" t="s">
        <v>10</v>
      </c>
      <c r="B9" s="37" t="s">
        <v>11</v>
      </c>
      <c r="C9" s="38" t="s">
        <v>18</v>
      </c>
      <c r="D9" s="39">
        <v>1.0</v>
      </c>
      <c r="E9" s="40">
        <v>1.0</v>
      </c>
      <c r="F9" s="40">
        <v>1.0</v>
      </c>
      <c r="G9" s="41">
        <f t="shared" si="1"/>
        <v>1</v>
      </c>
      <c r="H9" s="42" t="s">
        <v>6</v>
      </c>
      <c r="I9" s="43">
        <v>1.0</v>
      </c>
      <c r="J9" s="44" t="b">
        <v>1</v>
      </c>
      <c r="K9" s="45"/>
    </row>
    <row r="10">
      <c r="A10" s="28" t="s">
        <v>10</v>
      </c>
      <c r="B10" s="46" t="s">
        <v>19</v>
      </c>
      <c r="C10" s="20" t="s">
        <v>20</v>
      </c>
      <c r="D10" s="29">
        <v>1.0</v>
      </c>
      <c r="E10" s="30">
        <v>1.0</v>
      </c>
      <c r="F10" s="30">
        <v>1.0</v>
      </c>
      <c r="G10" s="31">
        <f t="shared" si="1"/>
        <v>1</v>
      </c>
      <c r="H10" s="32" t="s">
        <v>7</v>
      </c>
      <c r="I10" s="33">
        <v>1.0</v>
      </c>
      <c r="J10" s="34" t="b">
        <v>1</v>
      </c>
      <c r="K10" s="35"/>
    </row>
    <row r="11">
      <c r="A11" s="28" t="s">
        <v>10</v>
      </c>
      <c r="B11" s="46" t="s">
        <v>19</v>
      </c>
      <c r="C11" s="20" t="s">
        <v>21</v>
      </c>
      <c r="D11" s="29">
        <v>1.0</v>
      </c>
      <c r="E11" s="30">
        <v>1.0</v>
      </c>
      <c r="F11" s="30">
        <v>1.0</v>
      </c>
      <c r="G11" s="31">
        <f t="shared" si="1"/>
        <v>1</v>
      </c>
      <c r="H11" s="32" t="s">
        <v>7</v>
      </c>
      <c r="I11" s="33">
        <v>1.0</v>
      </c>
      <c r="J11" s="34" t="b">
        <v>1</v>
      </c>
      <c r="K11" s="35"/>
    </row>
    <row r="12">
      <c r="A12" s="28" t="s">
        <v>10</v>
      </c>
      <c r="B12" s="46" t="s">
        <v>19</v>
      </c>
      <c r="C12" s="20" t="s">
        <v>22</v>
      </c>
      <c r="D12" s="29">
        <v>1.0</v>
      </c>
      <c r="E12" s="30">
        <v>1.0</v>
      </c>
      <c r="F12" s="30">
        <v>1.0</v>
      </c>
      <c r="G12" s="31">
        <f t="shared" si="1"/>
        <v>1</v>
      </c>
      <c r="H12" s="32" t="s">
        <v>7</v>
      </c>
      <c r="I12" s="33">
        <v>1.0</v>
      </c>
      <c r="J12" s="34" t="b">
        <v>1</v>
      </c>
      <c r="K12" s="35"/>
    </row>
    <row r="13">
      <c r="A13" s="28" t="s">
        <v>10</v>
      </c>
      <c r="B13" s="46" t="s">
        <v>19</v>
      </c>
      <c r="C13" s="20" t="s">
        <v>23</v>
      </c>
      <c r="D13" s="29">
        <v>1.0</v>
      </c>
      <c r="E13" s="30">
        <v>1.0</v>
      </c>
      <c r="F13" s="30">
        <v>1.0</v>
      </c>
      <c r="G13" s="31">
        <f t="shared" si="1"/>
        <v>1</v>
      </c>
      <c r="H13" s="32" t="s">
        <v>7</v>
      </c>
      <c r="I13" s="33">
        <v>1.0</v>
      </c>
      <c r="J13" s="34" t="b">
        <v>1</v>
      </c>
      <c r="K13" s="35"/>
    </row>
    <row r="14">
      <c r="A14" s="28" t="s">
        <v>10</v>
      </c>
      <c r="B14" s="46" t="s">
        <v>19</v>
      </c>
      <c r="C14" s="20" t="s">
        <v>24</v>
      </c>
      <c r="D14" s="29">
        <v>1.0</v>
      </c>
      <c r="E14" s="30">
        <v>1.0</v>
      </c>
      <c r="F14" s="30">
        <v>1.0</v>
      </c>
      <c r="G14" s="31">
        <f t="shared" si="1"/>
        <v>1</v>
      </c>
      <c r="H14" s="32" t="s">
        <v>7</v>
      </c>
      <c r="I14" s="33">
        <v>1.0</v>
      </c>
      <c r="J14" s="34" t="b">
        <v>1</v>
      </c>
      <c r="K14" s="35"/>
    </row>
    <row r="15">
      <c r="A15" s="28" t="s">
        <v>10</v>
      </c>
      <c r="B15" s="46" t="s">
        <v>19</v>
      </c>
      <c r="C15" s="20" t="s">
        <v>25</v>
      </c>
      <c r="D15" s="29">
        <v>1.0</v>
      </c>
      <c r="E15" s="30">
        <v>1.0</v>
      </c>
      <c r="F15" s="30">
        <v>1.0</v>
      </c>
      <c r="G15" s="31">
        <f t="shared" si="1"/>
        <v>1</v>
      </c>
      <c r="H15" s="32" t="s">
        <v>7</v>
      </c>
      <c r="I15" s="33">
        <v>1.0</v>
      </c>
      <c r="J15" s="34" t="b">
        <v>1</v>
      </c>
      <c r="K15" s="35"/>
    </row>
    <row r="16">
      <c r="A16" s="28" t="s">
        <v>10</v>
      </c>
      <c r="B16" s="46" t="s">
        <v>19</v>
      </c>
      <c r="C16" s="20" t="s">
        <v>26</v>
      </c>
      <c r="D16" s="29">
        <v>1.0</v>
      </c>
      <c r="E16" s="30">
        <v>1.0</v>
      </c>
      <c r="F16" s="30">
        <v>1.0</v>
      </c>
      <c r="G16" s="31">
        <f t="shared" si="1"/>
        <v>1</v>
      </c>
      <c r="H16" s="32" t="s">
        <v>7</v>
      </c>
      <c r="I16" s="33">
        <v>2.0</v>
      </c>
      <c r="J16" s="34" t="b">
        <v>1</v>
      </c>
      <c r="K16" s="35" t="s">
        <v>27</v>
      </c>
    </row>
    <row r="17">
      <c r="A17" s="28" t="s">
        <v>10</v>
      </c>
      <c r="B17" s="19" t="s">
        <v>19</v>
      </c>
      <c r="C17" s="20" t="s">
        <v>28</v>
      </c>
      <c r="D17" s="29">
        <v>1.0</v>
      </c>
      <c r="E17" s="30">
        <v>1.0</v>
      </c>
      <c r="F17" s="30">
        <v>1.0</v>
      </c>
      <c r="G17" s="31">
        <f t="shared" si="1"/>
        <v>1</v>
      </c>
      <c r="H17" s="32" t="s">
        <v>6</v>
      </c>
      <c r="I17" s="33">
        <v>1.0</v>
      </c>
      <c r="J17" s="34" t="b">
        <v>1</v>
      </c>
      <c r="K17" s="35"/>
    </row>
    <row r="18">
      <c r="A18" s="28" t="s">
        <v>10</v>
      </c>
      <c r="B18" s="19" t="s">
        <v>19</v>
      </c>
      <c r="C18" s="20" t="s">
        <v>29</v>
      </c>
      <c r="D18" s="29">
        <v>1.0</v>
      </c>
      <c r="E18" s="30">
        <v>1.0</v>
      </c>
      <c r="F18" s="30">
        <v>1.0</v>
      </c>
      <c r="G18" s="31">
        <f t="shared" si="1"/>
        <v>1</v>
      </c>
      <c r="H18" s="32" t="s">
        <v>7</v>
      </c>
      <c r="I18" s="33">
        <v>1.0</v>
      </c>
      <c r="J18" s="34" t="b">
        <v>1</v>
      </c>
      <c r="K18" s="35"/>
    </row>
    <row r="19">
      <c r="A19" s="28" t="s">
        <v>10</v>
      </c>
      <c r="B19" s="19" t="s">
        <v>19</v>
      </c>
      <c r="C19" s="20" t="s">
        <v>30</v>
      </c>
      <c r="D19" s="29">
        <v>1.0</v>
      </c>
      <c r="E19" s="30">
        <v>1.0</v>
      </c>
      <c r="F19" s="30">
        <v>1.0</v>
      </c>
      <c r="G19" s="31">
        <f t="shared" si="1"/>
        <v>1</v>
      </c>
      <c r="H19" s="32" t="s">
        <v>6</v>
      </c>
      <c r="I19" s="33">
        <v>1.0</v>
      </c>
      <c r="J19" s="34" t="b">
        <v>1</v>
      </c>
      <c r="K19" s="35"/>
    </row>
    <row r="20">
      <c r="A20" s="28" t="s">
        <v>10</v>
      </c>
      <c r="B20" s="19" t="s">
        <v>19</v>
      </c>
      <c r="C20" s="20" t="s">
        <v>31</v>
      </c>
      <c r="D20" s="29">
        <v>1.0</v>
      </c>
      <c r="E20" s="30">
        <v>1.0</v>
      </c>
      <c r="F20" s="30">
        <v>1.0</v>
      </c>
      <c r="G20" s="31">
        <f t="shared" si="1"/>
        <v>1</v>
      </c>
      <c r="H20" s="32" t="s">
        <v>7</v>
      </c>
      <c r="I20" s="33">
        <v>1.0</v>
      </c>
      <c r="J20" s="34" t="b">
        <v>1</v>
      </c>
      <c r="K20" s="35"/>
    </row>
    <row r="21">
      <c r="A21" s="28" t="s">
        <v>10</v>
      </c>
      <c r="B21" s="19" t="s">
        <v>19</v>
      </c>
      <c r="C21" s="20" t="s">
        <v>32</v>
      </c>
      <c r="D21" s="29">
        <v>1.0</v>
      </c>
      <c r="E21" s="30">
        <v>1.0</v>
      </c>
      <c r="F21" s="30">
        <v>1.0</v>
      </c>
      <c r="G21" s="31">
        <f t="shared" si="1"/>
        <v>1</v>
      </c>
      <c r="H21" s="32" t="s">
        <v>6</v>
      </c>
      <c r="I21" s="33">
        <v>1.0</v>
      </c>
      <c r="J21" s="34" t="b">
        <v>1</v>
      </c>
      <c r="K21" s="35"/>
    </row>
    <row r="22">
      <c r="A22" s="36" t="s">
        <v>10</v>
      </c>
      <c r="B22" s="37" t="s">
        <v>19</v>
      </c>
      <c r="C22" s="38" t="s">
        <v>33</v>
      </c>
      <c r="D22" s="39">
        <v>1.0</v>
      </c>
      <c r="E22" s="40">
        <v>1.0</v>
      </c>
      <c r="F22" s="40">
        <v>1.0</v>
      </c>
      <c r="G22" s="41">
        <f t="shared" si="1"/>
        <v>1</v>
      </c>
      <c r="H22" s="42" t="s">
        <v>7</v>
      </c>
      <c r="I22" s="43">
        <v>1.0</v>
      </c>
      <c r="J22" s="44" t="b">
        <v>1</v>
      </c>
      <c r="K22" s="45"/>
    </row>
    <row r="23">
      <c r="A23" s="28" t="s">
        <v>10</v>
      </c>
      <c r="B23" s="19" t="s">
        <v>34</v>
      </c>
      <c r="C23" s="20" t="s">
        <v>35</v>
      </c>
      <c r="D23" s="29">
        <v>1.0</v>
      </c>
      <c r="E23" s="30">
        <v>1.0</v>
      </c>
      <c r="F23" s="30">
        <v>1.0</v>
      </c>
      <c r="G23" s="31">
        <f t="shared" si="1"/>
        <v>1</v>
      </c>
      <c r="H23" s="32" t="s">
        <v>7</v>
      </c>
      <c r="I23" s="33">
        <v>1.0</v>
      </c>
      <c r="J23" s="34" t="b">
        <v>1</v>
      </c>
      <c r="K23" s="35"/>
    </row>
    <row r="24">
      <c r="A24" s="28" t="s">
        <v>10</v>
      </c>
      <c r="B24" s="19" t="s">
        <v>34</v>
      </c>
      <c r="C24" s="20" t="s">
        <v>36</v>
      </c>
      <c r="D24" s="29">
        <v>1.0</v>
      </c>
      <c r="E24" s="30">
        <v>1.0</v>
      </c>
      <c r="F24" s="30">
        <v>1.0</v>
      </c>
      <c r="G24" s="31">
        <f t="shared" si="1"/>
        <v>1</v>
      </c>
      <c r="H24" s="32" t="s">
        <v>7</v>
      </c>
      <c r="I24" s="33">
        <v>1.0</v>
      </c>
      <c r="J24" s="34" t="b">
        <v>1</v>
      </c>
      <c r="K24" s="35"/>
    </row>
    <row r="25">
      <c r="A25" s="36" t="s">
        <v>10</v>
      </c>
      <c r="B25" s="37" t="s">
        <v>34</v>
      </c>
      <c r="C25" s="38" t="s">
        <v>37</v>
      </c>
      <c r="D25" s="39">
        <v>1.0</v>
      </c>
      <c r="E25" s="40">
        <v>1.0</v>
      </c>
      <c r="F25" s="40">
        <v>1.0</v>
      </c>
      <c r="G25" s="41">
        <f t="shared" si="1"/>
        <v>1</v>
      </c>
      <c r="H25" s="42" t="s">
        <v>7</v>
      </c>
      <c r="I25" s="43">
        <v>1.0</v>
      </c>
      <c r="J25" s="44" t="b">
        <v>1</v>
      </c>
      <c r="K25" s="45"/>
    </row>
    <row r="26">
      <c r="A26" s="28" t="s">
        <v>10</v>
      </c>
      <c r="B26" s="19" t="s">
        <v>38</v>
      </c>
      <c r="C26" s="20" t="s">
        <v>39</v>
      </c>
      <c r="D26" s="29">
        <v>1.0</v>
      </c>
      <c r="E26" s="30">
        <v>1.0</v>
      </c>
      <c r="F26" s="30">
        <v>1.0</v>
      </c>
      <c r="G26" s="31">
        <f t="shared" si="1"/>
        <v>1</v>
      </c>
      <c r="H26" s="32" t="s">
        <v>8</v>
      </c>
      <c r="I26" s="33">
        <v>1.0</v>
      </c>
      <c r="J26" s="34" t="b">
        <v>1</v>
      </c>
      <c r="K26" s="35"/>
    </row>
    <row r="27">
      <c r="A27" s="28" t="s">
        <v>10</v>
      </c>
      <c r="B27" s="19" t="s">
        <v>38</v>
      </c>
      <c r="C27" s="20" t="s">
        <v>40</v>
      </c>
      <c r="D27" s="29">
        <v>1.0</v>
      </c>
      <c r="E27" s="30">
        <v>1.0</v>
      </c>
      <c r="F27" s="30">
        <v>1.0</v>
      </c>
      <c r="G27" s="31">
        <f t="shared" si="1"/>
        <v>1</v>
      </c>
      <c r="H27" s="32" t="s">
        <v>8</v>
      </c>
      <c r="I27" s="33">
        <v>1.0</v>
      </c>
      <c r="J27" s="34" t="b">
        <v>1</v>
      </c>
      <c r="K27" s="35"/>
    </row>
    <row r="28">
      <c r="A28" s="28" t="s">
        <v>10</v>
      </c>
      <c r="B28" s="19" t="s">
        <v>38</v>
      </c>
      <c r="C28" s="20" t="s">
        <v>41</v>
      </c>
      <c r="D28" s="29">
        <v>1.0</v>
      </c>
      <c r="E28" s="30">
        <v>1.0</v>
      </c>
      <c r="F28" s="30">
        <v>1.0</v>
      </c>
      <c r="G28" s="31">
        <f t="shared" si="1"/>
        <v>1</v>
      </c>
      <c r="H28" s="32" t="s">
        <v>8</v>
      </c>
      <c r="I28" s="33">
        <v>1.0</v>
      </c>
      <c r="J28" s="34" t="b">
        <v>1</v>
      </c>
      <c r="K28" s="35"/>
    </row>
    <row r="29">
      <c r="A29" s="28" t="s">
        <v>10</v>
      </c>
      <c r="B29" s="19" t="s">
        <v>38</v>
      </c>
      <c r="C29" s="20" t="s">
        <v>42</v>
      </c>
      <c r="D29" s="29">
        <v>1.0</v>
      </c>
      <c r="E29" s="30">
        <v>1.0</v>
      </c>
      <c r="F29" s="30">
        <v>1.0</v>
      </c>
      <c r="G29" s="31">
        <f t="shared" si="1"/>
        <v>1</v>
      </c>
      <c r="H29" s="32" t="s">
        <v>8</v>
      </c>
      <c r="I29" s="33">
        <v>1.0</v>
      </c>
      <c r="J29" s="34" t="b">
        <v>1</v>
      </c>
      <c r="K29" s="35"/>
    </row>
    <row r="30">
      <c r="A30" s="28" t="s">
        <v>10</v>
      </c>
      <c r="B30" s="19" t="s">
        <v>38</v>
      </c>
      <c r="C30" s="20" t="s">
        <v>43</v>
      </c>
      <c r="D30" s="29">
        <v>3.0</v>
      </c>
      <c r="E30" s="30">
        <v>5.0</v>
      </c>
      <c r="F30" s="30">
        <v>3.0</v>
      </c>
      <c r="G30" s="31">
        <f t="shared" si="1"/>
        <v>4</v>
      </c>
      <c r="H30" s="32" t="s">
        <v>8</v>
      </c>
      <c r="I30" s="33">
        <v>1.0</v>
      </c>
      <c r="J30" s="34" t="b">
        <v>1</v>
      </c>
      <c r="K30" s="35"/>
    </row>
    <row r="31">
      <c r="A31" s="28" t="s">
        <v>10</v>
      </c>
      <c r="B31" s="19" t="s">
        <v>38</v>
      </c>
      <c r="C31" s="47" t="s">
        <v>44</v>
      </c>
      <c r="D31" s="29">
        <v>3.0</v>
      </c>
      <c r="E31" s="30">
        <v>4.0</v>
      </c>
      <c r="F31" s="30">
        <v>3.0</v>
      </c>
      <c r="G31" s="31">
        <f t="shared" si="1"/>
        <v>4</v>
      </c>
      <c r="H31" s="32" t="s">
        <v>8</v>
      </c>
      <c r="I31" s="33">
        <v>2.0</v>
      </c>
      <c r="J31" s="34" t="b">
        <v>1</v>
      </c>
      <c r="K31" s="35" t="s">
        <v>27</v>
      </c>
    </row>
    <row r="32">
      <c r="A32" s="28" t="s">
        <v>10</v>
      </c>
      <c r="B32" s="19" t="s">
        <v>38</v>
      </c>
      <c r="C32" s="20" t="s">
        <v>45</v>
      </c>
      <c r="D32" s="29">
        <v>1.0</v>
      </c>
      <c r="E32" s="30">
        <v>2.0</v>
      </c>
      <c r="F32" s="30">
        <v>2.0</v>
      </c>
      <c r="G32" s="31">
        <f t="shared" si="1"/>
        <v>2</v>
      </c>
      <c r="H32" s="32" t="s">
        <v>6</v>
      </c>
      <c r="I32" s="33">
        <v>1.0</v>
      </c>
      <c r="J32" s="34" t="b">
        <v>1</v>
      </c>
      <c r="K32" s="35"/>
    </row>
    <row r="33">
      <c r="A33" s="36" t="s">
        <v>10</v>
      </c>
      <c r="B33" s="37" t="s">
        <v>38</v>
      </c>
      <c r="C33" s="38" t="s">
        <v>46</v>
      </c>
      <c r="D33" s="39">
        <v>1.0</v>
      </c>
      <c r="E33" s="40">
        <v>2.0</v>
      </c>
      <c r="F33" s="40">
        <v>1.0</v>
      </c>
      <c r="G33" s="41">
        <f t="shared" si="1"/>
        <v>2</v>
      </c>
      <c r="H33" s="42" t="s">
        <v>8</v>
      </c>
      <c r="I33" s="43">
        <v>1.0</v>
      </c>
      <c r="J33" s="44" t="b">
        <v>1</v>
      </c>
      <c r="K33" s="45"/>
    </row>
    <row r="34">
      <c r="A34" s="28" t="s">
        <v>10</v>
      </c>
      <c r="B34" s="48" t="s">
        <v>47</v>
      </c>
      <c r="C34" s="47" t="s">
        <v>48</v>
      </c>
      <c r="D34" s="29">
        <v>2.0</v>
      </c>
      <c r="E34" s="30">
        <v>2.0</v>
      </c>
      <c r="F34" s="30">
        <v>2.0</v>
      </c>
      <c r="G34" s="31">
        <f t="shared" si="1"/>
        <v>2</v>
      </c>
      <c r="H34" s="32" t="s">
        <v>49</v>
      </c>
      <c r="I34" s="33">
        <v>1.0</v>
      </c>
      <c r="J34" s="34" t="b">
        <v>1</v>
      </c>
      <c r="K34" s="35"/>
    </row>
    <row r="35">
      <c r="A35" s="28" t="s">
        <v>10</v>
      </c>
      <c r="B35" s="48" t="s">
        <v>47</v>
      </c>
      <c r="C35" s="47" t="s">
        <v>50</v>
      </c>
      <c r="D35" s="29">
        <v>3.0</v>
      </c>
      <c r="E35" s="30">
        <v>2.0</v>
      </c>
      <c r="F35" s="30">
        <v>3.0</v>
      </c>
      <c r="G35" s="31">
        <f t="shared" si="1"/>
        <v>3</v>
      </c>
      <c r="H35" s="32" t="s">
        <v>6</v>
      </c>
      <c r="I35" s="33">
        <v>1.0</v>
      </c>
      <c r="J35" s="34" t="b">
        <v>1</v>
      </c>
      <c r="K35" s="35"/>
    </row>
    <row r="36">
      <c r="A36" s="28" t="s">
        <v>10</v>
      </c>
      <c r="B36" s="48" t="s">
        <v>47</v>
      </c>
      <c r="C36" s="47" t="s">
        <v>51</v>
      </c>
      <c r="D36" s="29">
        <v>3.0</v>
      </c>
      <c r="E36" s="30">
        <v>2.0</v>
      </c>
      <c r="F36" s="30">
        <v>2.0</v>
      </c>
      <c r="G36" s="31">
        <f t="shared" si="1"/>
        <v>3</v>
      </c>
      <c r="H36" s="32" t="s">
        <v>7</v>
      </c>
      <c r="I36" s="33">
        <v>1.0</v>
      </c>
      <c r="J36" s="34" t="b">
        <v>1</v>
      </c>
      <c r="K36" s="35"/>
    </row>
    <row r="37">
      <c r="A37" s="28" t="s">
        <v>10</v>
      </c>
      <c r="B37" s="48" t="s">
        <v>47</v>
      </c>
      <c r="C37" s="47" t="s">
        <v>52</v>
      </c>
      <c r="D37" s="29">
        <v>1.0</v>
      </c>
      <c r="E37" s="30">
        <v>2.0</v>
      </c>
      <c r="F37" s="30">
        <v>2.0</v>
      </c>
      <c r="G37" s="31">
        <f t="shared" si="1"/>
        <v>2</v>
      </c>
      <c r="H37" s="32" t="s">
        <v>8</v>
      </c>
      <c r="I37" s="33">
        <v>1.0</v>
      </c>
      <c r="J37" s="34" t="b">
        <v>1</v>
      </c>
      <c r="K37" s="35"/>
    </row>
    <row r="38">
      <c r="A38" s="49" t="s">
        <v>53</v>
      </c>
      <c r="B38" s="50" t="s">
        <v>54</v>
      </c>
      <c r="C38" s="51" t="s">
        <v>55</v>
      </c>
      <c r="D38" s="52">
        <v>4.0</v>
      </c>
      <c r="E38" s="53">
        <v>8.0</v>
      </c>
      <c r="F38" s="53">
        <v>4.0</v>
      </c>
      <c r="G38" s="54">
        <f t="shared" si="1"/>
        <v>6</v>
      </c>
      <c r="H38" s="55" t="s">
        <v>7</v>
      </c>
      <c r="I38" s="56">
        <v>2.0</v>
      </c>
      <c r="J38" s="57" t="b">
        <v>1</v>
      </c>
      <c r="K38" s="58"/>
    </row>
    <row r="39">
      <c r="A39" s="59" t="s">
        <v>53</v>
      </c>
      <c r="B39" s="48" t="s">
        <v>54</v>
      </c>
      <c r="C39" s="48" t="s">
        <v>56</v>
      </c>
      <c r="D39" s="29">
        <v>4.0</v>
      </c>
      <c r="E39" s="30">
        <v>7.0</v>
      </c>
      <c r="F39" s="30">
        <v>5.0</v>
      </c>
      <c r="G39" s="31">
        <f t="shared" si="1"/>
        <v>6</v>
      </c>
      <c r="H39" s="32" t="s">
        <v>6</v>
      </c>
      <c r="I39" s="33">
        <v>3.0</v>
      </c>
      <c r="J39" s="34" t="b">
        <v>1</v>
      </c>
      <c r="K39" s="60"/>
    </row>
    <row r="40">
      <c r="A40" s="59" t="s">
        <v>53</v>
      </c>
      <c r="B40" s="48" t="s">
        <v>54</v>
      </c>
      <c r="C40" s="48" t="s">
        <v>57</v>
      </c>
      <c r="D40" s="29">
        <v>3.0</v>
      </c>
      <c r="E40" s="30">
        <v>5.0</v>
      </c>
      <c r="F40" s="30">
        <v>4.0</v>
      </c>
      <c r="G40" s="31">
        <f t="shared" si="1"/>
        <v>4</v>
      </c>
      <c r="H40" s="32" t="s">
        <v>7</v>
      </c>
      <c r="I40" s="33">
        <v>5.0</v>
      </c>
      <c r="J40" s="34" t="b">
        <v>1</v>
      </c>
      <c r="K40" s="60"/>
    </row>
    <row r="41">
      <c r="A41" s="59" t="s">
        <v>53</v>
      </c>
      <c r="B41" s="48" t="s">
        <v>54</v>
      </c>
      <c r="C41" s="48" t="s">
        <v>58</v>
      </c>
      <c r="D41" s="29">
        <v>2.0</v>
      </c>
      <c r="E41" s="30">
        <v>5.0</v>
      </c>
      <c r="F41" s="30">
        <v>4.0</v>
      </c>
      <c r="G41" s="31">
        <f t="shared" si="1"/>
        <v>4</v>
      </c>
      <c r="H41" s="32" t="s">
        <v>7</v>
      </c>
      <c r="I41" s="33">
        <v>2.0</v>
      </c>
      <c r="J41" s="34" t="b">
        <v>1</v>
      </c>
      <c r="K41" s="60"/>
    </row>
    <row r="42">
      <c r="A42" s="59" t="s">
        <v>53</v>
      </c>
      <c r="B42" s="48" t="s">
        <v>54</v>
      </c>
      <c r="C42" s="48" t="s">
        <v>59</v>
      </c>
      <c r="D42" s="29">
        <v>2.0</v>
      </c>
      <c r="E42" s="30">
        <v>4.0</v>
      </c>
      <c r="F42" s="30">
        <v>3.0</v>
      </c>
      <c r="G42" s="31">
        <f t="shared" si="1"/>
        <v>3</v>
      </c>
      <c r="H42" s="32" t="s">
        <v>6</v>
      </c>
      <c r="I42" s="33">
        <v>5.0</v>
      </c>
      <c r="J42" s="34" t="b">
        <v>1</v>
      </c>
      <c r="K42" s="60"/>
    </row>
    <row r="43">
      <c r="A43" s="59" t="s">
        <v>53</v>
      </c>
      <c r="B43" s="48" t="s">
        <v>54</v>
      </c>
      <c r="C43" s="48" t="s">
        <v>60</v>
      </c>
      <c r="D43" s="29">
        <v>2.0</v>
      </c>
      <c r="E43" s="30">
        <v>6.0</v>
      </c>
      <c r="F43" s="30">
        <v>4.0</v>
      </c>
      <c r="G43" s="31">
        <f t="shared" si="1"/>
        <v>4</v>
      </c>
      <c r="H43" s="32" t="s">
        <v>61</v>
      </c>
      <c r="I43" s="33">
        <v>7.0</v>
      </c>
      <c r="J43" s="34" t="b">
        <v>1</v>
      </c>
      <c r="K43" s="35" t="s">
        <v>62</v>
      </c>
    </row>
    <row r="44">
      <c r="A44" s="59" t="s">
        <v>53</v>
      </c>
      <c r="B44" s="48" t="s">
        <v>54</v>
      </c>
      <c r="C44" s="48" t="s">
        <v>63</v>
      </c>
      <c r="D44" s="29">
        <v>6.0</v>
      </c>
      <c r="E44" s="30">
        <v>5.0</v>
      </c>
      <c r="F44" s="30">
        <v>5.0</v>
      </c>
      <c r="G44" s="31">
        <f t="shared" si="1"/>
        <v>6</v>
      </c>
      <c r="H44" s="32" t="s">
        <v>61</v>
      </c>
      <c r="I44" s="33">
        <v>10.0</v>
      </c>
      <c r="J44" s="34" t="b">
        <v>1</v>
      </c>
      <c r="K44" s="35" t="s">
        <v>64</v>
      </c>
    </row>
    <row r="45">
      <c r="A45" s="59" t="s">
        <v>53</v>
      </c>
      <c r="B45" s="48" t="s">
        <v>54</v>
      </c>
      <c r="C45" s="48" t="s">
        <v>65</v>
      </c>
      <c r="D45" s="29">
        <v>3.0</v>
      </c>
      <c r="E45" s="30">
        <v>5.0</v>
      </c>
      <c r="F45" s="30">
        <v>5.0</v>
      </c>
      <c r="G45" s="31">
        <f t="shared" si="1"/>
        <v>5</v>
      </c>
      <c r="H45" s="32" t="s">
        <v>7</v>
      </c>
      <c r="I45" s="33">
        <v>3.0</v>
      </c>
      <c r="J45" s="34" t="b">
        <v>1</v>
      </c>
      <c r="K45" s="60"/>
    </row>
    <row r="46">
      <c r="A46" s="61" t="s">
        <v>53</v>
      </c>
      <c r="B46" s="62" t="s">
        <v>54</v>
      </c>
      <c r="C46" s="62" t="s">
        <v>66</v>
      </c>
      <c r="D46" s="39">
        <v>6.0</v>
      </c>
      <c r="E46" s="40">
        <v>8.0</v>
      </c>
      <c r="F46" s="40">
        <v>6.0</v>
      </c>
      <c r="G46" s="41">
        <f t="shared" si="1"/>
        <v>7</v>
      </c>
      <c r="H46" s="42" t="s">
        <v>6</v>
      </c>
      <c r="I46" s="43">
        <v>9.0</v>
      </c>
      <c r="J46" s="44" t="b">
        <v>1</v>
      </c>
      <c r="K46" s="63"/>
    </row>
    <row r="47">
      <c r="A47" s="59" t="s">
        <v>53</v>
      </c>
      <c r="B47" s="48" t="s">
        <v>67</v>
      </c>
      <c r="C47" s="48" t="s">
        <v>55</v>
      </c>
      <c r="D47" s="29">
        <v>5.0</v>
      </c>
      <c r="E47" s="30">
        <v>8.0</v>
      </c>
      <c r="F47" s="30">
        <v>6.0</v>
      </c>
      <c r="G47" s="31">
        <f t="shared" si="1"/>
        <v>7</v>
      </c>
      <c r="H47" s="32" t="s">
        <v>61</v>
      </c>
      <c r="I47" s="33">
        <v>3.0</v>
      </c>
      <c r="J47" s="34" t="b">
        <v>1</v>
      </c>
      <c r="K47" s="35" t="s">
        <v>68</v>
      </c>
    </row>
    <row r="48">
      <c r="A48" s="61" t="s">
        <v>53</v>
      </c>
      <c r="B48" s="64" t="s">
        <v>67</v>
      </c>
      <c r="C48" s="64" t="s">
        <v>69</v>
      </c>
      <c r="D48" s="39">
        <v>3.0</v>
      </c>
      <c r="E48" s="40">
        <v>8.0</v>
      </c>
      <c r="F48" s="40">
        <v>5.0</v>
      </c>
      <c r="G48" s="65" t="s">
        <v>70</v>
      </c>
      <c r="H48" s="42" t="s">
        <v>61</v>
      </c>
      <c r="I48" s="43"/>
      <c r="J48" s="44" t="b">
        <v>0</v>
      </c>
      <c r="K48" s="45" t="s">
        <v>71</v>
      </c>
    </row>
    <row r="49">
      <c r="A49" s="59" t="s">
        <v>53</v>
      </c>
      <c r="B49" s="48" t="s">
        <v>72</v>
      </c>
      <c r="C49" s="48" t="s">
        <v>73</v>
      </c>
      <c r="D49" s="29">
        <v>5.0</v>
      </c>
      <c r="E49" s="30">
        <v>8.0</v>
      </c>
      <c r="F49" s="30">
        <v>4.0</v>
      </c>
      <c r="G49" s="31">
        <f t="shared" ref="G49:G50" si="2">IF(COUNTBLANK(D49:F49)&lt;3,ROUNDUP(AVERAGE(D49:F49), 0), 0)</f>
        <v>6</v>
      </c>
      <c r="H49" s="32" t="s">
        <v>61</v>
      </c>
      <c r="I49" s="33">
        <v>4.0</v>
      </c>
      <c r="J49" s="34" t="b">
        <v>1</v>
      </c>
      <c r="K49" s="60"/>
    </row>
    <row r="50">
      <c r="A50" s="59" t="s">
        <v>53</v>
      </c>
      <c r="B50" s="48" t="s">
        <v>72</v>
      </c>
      <c r="C50" s="48" t="s">
        <v>74</v>
      </c>
      <c r="D50" s="29">
        <v>4.0</v>
      </c>
      <c r="E50" s="30">
        <v>8.0</v>
      </c>
      <c r="F50" s="30">
        <v>6.0</v>
      </c>
      <c r="G50" s="31">
        <f t="shared" si="2"/>
        <v>6</v>
      </c>
      <c r="H50" s="32" t="s">
        <v>6</v>
      </c>
      <c r="I50" s="33">
        <v>3.0</v>
      </c>
      <c r="J50" s="34" t="b">
        <v>1</v>
      </c>
      <c r="K50" s="66" t="s">
        <v>68</v>
      </c>
    </row>
    <row r="51">
      <c r="A51" s="61" t="s">
        <v>53</v>
      </c>
      <c r="B51" s="62" t="s">
        <v>72</v>
      </c>
      <c r="C51" s="62" t="s">
        <v>75</v>
      </c>
      <c r="D51" s="39">
        <v>3.0</v>
      </c>
      <c r="E51" s="40">
        <v>5.0</v>
      </c>
      <c r="F51" s="40">
        <v>6.0</v>
      </c>
      <c r="G51" s="65" t="s">
        <v>70</v>
      </c>
      <c r="H51" s="42" t="s">
        <v>61</v>
      </c>
      <c r="I51" s="43">
        <v>7.0</v>
      </c>
      <c r="J51" s="44" t="b">
        <v>0</v>
      </c>
      <c r="K51" s="45" t="s">
        <v>76</v>
      </c>
    </row>
    <row r="52">
      <c r="A52" s="59" t="s">
        <v>53</v>
      </c>
      <c r="B52" s="67" t="s">
        <v>77</v>
      </c>
      <c r="C52" s="67" t="s">
        <v>78</v>
      </c>
      <c r="D52" s="68">
        <v>2.0</v>
      </c>
      <c r="E52" s="69">
        <v>3.0</v>
      </c>
      <c r="F52" s="69">
        <v>6.0</v>
      </c>
      <c r="G52" s="70" t="s">
        <v>70</v>
      </c>
      <c r="H52" s="71"/>
      <c r="I52" s="33"/>
      <c r="J52" s="34" t="b">
        <v>0</v>
      </c>
      <c r="K52" s="35" t="s">
        <v>76</v>
      </c>
    </row>
    <row r="53">
      <c r="A53" s="61" t="s">
        <v>53</v>
      </c>
      <c r="B53" s="62" t="s">
        <v>77</v>
      </c>
      <c r="C53" s="62" t="s">
        <v>79</v>
      </c>
      <c r="D53" s="39">
        <v>3.0</v>
      </c>
      <c r="E53" s="40">
        <v>5.0</v>
      </c>
      <c r="F53" s="40">
        <v>5.0</v>
      </c>
      <c r="G53" s="41">
        <f t="shared" ref="G53:G88" si="3">IF(COUNTBLANK(D53:F53)&lt;3,ROUNDUP(AVERAGE(D53:F53), 0), 0)</f>
        <v>5</v>
      </c>
      <c r="H53" s="42" t="s">
        <v>7</v>
      </c>
      <c r="I53" s="43">
        <v>6.0</v>
      </c>
      <c r="J53" s="44" t="b">
        <v>1</v>
      </c>
      <c r="K53" s="63"/>
    </row>
    <row r="54">
      <c r="A54" s="59" t="s">
        <v>53</v>
      </c>
      <c r="B54" s="48" t="s">
        <v>80</v>
      </c>
      <c r="C54" s="48" t="s">
        <v>81</v>
      </c>
      <c r="D54" s="29">
        <v>4.0</v>
      </c>
      <c r="E54" s="30">
        <v>4.0</v>
      </c>
      <c r="F54" s="30">
        <v>5.0</v>
      </c>
      <c r="G54" s="31">
        <f t="shared" si="3"/>
        <v>5</v>
      </c>
      <c r="H54" s="32" t="s">
        <v>49</v>
      </c>
      <c r="I54" s="33">
        <v>3.0</v>
      </c>
      <c r="J54" s="34" t="b">
        <v>1</v>
      </c>
      <c r="K54" s="60"/>
    </row>
    <row r="55">
      <c r="A55" s="59" t="s">
        <v>53</v>
      </c>
      <c r="B55" s="48" t="s">
        <v>80</v>
      </c>
      <c r="C55" s="48" t="s">
        <v>82</v>
      </c>
      <c r="D55" s="29">
        <v>3.0</v>
      </c>
      <c r="E55" s="30">
        <v>4.0</v>
      </c>
      <c r="F55" s="30">
        <v>5.0</v>
      </c>
      <c r="G55" s="31">
        <f t="shared" si="3"/>
        <v>4</v>
      </c>
      <c r="H55" s="32" t="s">
        <v>6</v>
      </c>
      <c r="I55" s="33">
        <v>5.0</v>
      </c>
      <c r="J55" s="34" t="b">
        <v>1</v>
      </c>
      <c r="K55" s="35" t="s">
        <v>83</v>
      </c>
    </row>
    <row r="56">
      <c r="A56" s="59" t="s">
        <v>53</v>
      </c>
      <c r="B56" s="48" t="s">
        <v>80</v>
      </c>
      <c r="C56" s="48" t="s">
        <v>79</v>
      </c>
      <c r="D56" s="29">
        <v>5.0</v>
      </c>
      <c r="E56" s="30">
        <v>7.0</v>
      </c>
      <c r="F56" s="30">
        <v>4.0</v>
      </c>
      <c r="G56" s="31">
        <f t="shared" si="3"/>
        <v>6</v>
      </c>
      <c r="H56" s="32" t="s">
        <v>6</v>
      </c>
      <c r="I56" s="33">
        <v>10.0</v>
      </c>
      <c r="J56" s="34" t="b">
        <v>1</v>
      </c>
      <c r="K56" s="35" t="s">
        <v>64</v>
      </c>
    </row>
    <row r="57">
      <c r="A57" s="61" t="s">
        <v>53</v>
      </c>
      <c r="B57" s="62" t="s">
        <v>80</v>
      </c>
      <c r="C57" s="62" t="s">
        <v>84</v>
      </c>
      <c r="D57" s="39">
        <v>3.0</v>
      </c>
      <c r="E57" s="40">
        <v>4.0</v>
      </c>
      <c r="F57" s="40">
        <v>3.0</v>
      </c>
      <c r="G57" s="41">
        <f t="shared" si="3"/>
        <v>4</v>
      </c>
      <c r="H57" s="42" t="s">
        <v>61</v>
      </c>
      <c r="I57" s="43">
        <v>6.0</v>
      </c>
      <c r="J57" s="44" t="b">
        <v>1</v>
      </c>
      <c r="K57" s="63"/>
    </row>
    <row r="58">
      <c r="A58" s="59" t="s">
        <v>53</v>
      </c>
      <c r="B58" s="48" t="s">
        <v>85</v>
      </c>
      <c r="C58" s="48" t="s">
        <v>86</v>
      </c>
      <c r="D58" s="29">
        <v>1.0</v>
      </c>
      <c r="E58" s="30">
        <v>2.0</v>
      </c>
      <c r="F58" s="30">
        <v>2.0</v>
      </c>
      <c r="G58" s="31">
        <f t="shared" si="3"/>
        <v>2</v>
      </c>
      <c r="H58" s="32" t="s">
        <v>7</v>
      </c>
      <c r="I58" s="33">
        <v>9.0</v>
      </c>
      <c r="J58" s="34" t="b">
        <v>1</v>
      </c>
      <c r="K58" s="35" t="s">
        <v>87</v>
      </c>
    </row>
    <row r="59">
      <c r="A59" s="59" t="s">
        <v>53</v>
      </c>
      <c r="B59" s="48" t="s">
        <v>85</v>
      </c>
      <c r="C59" s="48" t="s">
        <v>88</v>
      </c>
      <c r="D59" s="29">
        <v>1.0</v>
      </c>
      <c r="E59" s="30">
        <v>2.0</v>
      </c>
      <c r="F59" s="30">
        <v>2.0</v>
      </c>
      <c r="G59" s="31">
        <f t="shared" si="3"/>
        <v>2</v>
      </c>
      <c r="H59" s="32" t="s">
        <v>7</v>
      </c>
      <c r="I59" s="33">
        <v>8.0</v>
      </c>
      <c r="J59" s="34" t="b">
        <v>1</v>
      </c>
      <c r="K59" s="35" t="s">
        <v>87</v>
      </c>
    </row>
    <row r="60">
      <c r="A60" s="59" t="s">
        <v>53</v>
      </c>
      <c r="B60" s="48" t="s">
        <v>85</v>
      </c>
      <c r="C60" s="48" t="s">
        <v>80</v>
      </c>
      <c r="D60" s="29">
        <v>2.0</v>
      </c>
      <c r="E60" s="30">
        <v>2.0</v>
      </c>
      <c r="F60" s="30">
        <v>2.0</v>
      </c>
      <c r="G60" s="31">
        <f t="shared" si="3"/>
        <v>2</v>
      </c>
      <c r="H60" s="32" t="s">
        <v>7</v>
      </c>
      <c r="I60" s="33">
        <v>9.0</v>
      </c>
      <c r="J60" s="34" t="b">
        <v>1</v>
      </c>
      <c r="K60" s="35" t="s">
        <v>87</v>
      </c>
    </row>
    <row r="61">
      <c r="A61" s="59" t="s">
        <v>53</v>
      </c>
      <c r="B61" s="48" t="s">
        <v>85</v>
      </c>
      <c r="C61" s="48" t="s">
        <v>77</v>
      </c>
      <c r="D61" s="29">
        <v>1.0</v>
      </c>
      <c r="E61" s="30">
        <v>2.0</v>
      </c>
      <c r="F61" s="30">
        <v>2.0</v>
      </c>
      <c r="G61" s="31">
        <f t="shared" si="3"/>
        <v>2</v>
      </c>
      <c r="H61" s="32" t="s">
        <v>7</v>
      </c>
      <c r="I61" s="33">
        <v>9.0</v>
      </c>
      <c r="J61" s="34" t="b">
        <v>1</v>
      </c>
      <c r="K61" s="35" t="s">
        <v>87</v>
      </c>
    </row>
    <row r="62">
      <c r="A62" s="59" t="s">
        <v>53</v>
      </c>
      <c r="B62" s="48" t="s">
        <v>85</v>
      </c>
      <c r="C62" s="48" t="s">
        <v>89</v>
      </c>
      <c r="D62" s="29">
        <v>2.0</v>
      </c>
      <c r="E62" s="30">
        <v>4.0</v>
      </c>
      <c r="F62" s="30">
        <v>2.0</v>
      </c>
      <c r="G62" s="31">
        <f t="shared" si="3"/>
        <v>3</v>
      </c>
      <c r="H62" s="32" t="s">
        <v>7</v>
      </c>
      <c r="I62" s="33">
        <v>9.0</v>
      </c>
      <c r="J62" s="34" t="b">
        <v>1</v>
      </c>
      <c r="K62" s="35" t="s">
        <v>87</v>
      </c>
    </row>
    <row r="63">
      <c r="A63" s="61" t="s">
        <v>53</v>
      </c>
      <c r="B63" s="62" t="s">
        <v>85</v>
      </c>
      <c r="C63" s="62" t="s">
        <v>90</v>
      </c>
      <c r="D63" s="39">
        <v>2.0</v>
      </c>
      <c r="E63" s="40">
        <v>3.0</v>
      </c>
      <c r="F63" s="40">
        <v>3.0</v>
      </c>
      <c r="G63" s="41">
        <f t="shared" si="3"/>
        <v>3</v>
      </c>
      <c r="H63" s="42" t="s">
        <v>7</v>
      </c>
      <c r="I63" s="43">
        <v>8.0</v>
      </c>
      <c r="J63" s="44" t="b">
        <v>1</v>
      </c>
      <c r="K63" s="35" t="s">
        <v>87</v>
      </c>
    </row>
    <row r="64">
      <c r="A64" s="59" t="s">
        <v>53</v>
      </c>
      <c r="B64" s="48" t="s">
        <v>91</v>
      </c>
      <c r="C64" s="48" t="s">
        <v>55</v>
      </c>
      <c r="D64" s="29">
        <v>5.0</v>
      </c>
      <c r="E64" s="30">
        <v>7.0</v>
      </c>
      <c r="F64" s="30">
        <v>4.0</v>
      </c>
      <c r="G64" s="31">
        <f t="shared" si="3"/>
        <v>6</v>
      </c>
      <c r="H64" s="32" t="s">
        <v>61</v>
      </c>
      <c r="I64" s="33">
        <v>5.0</v>
      </c>
      <c r="J64" s="34" t="b">
        <v>1</v>
      </c>
      <c r="K64" s="35" t="s">
        <v>83</v>
      </c>
    </row>
    <row r="65">
      <c r="A65" s="59" t="s">
        <v>53</v>
      </c>
      <c r="B65" s="48" t="s">
        <v>91</v>
      </c>
      <c r="C65" s="48" t="s">
        <v>92</v>
      </c>
      <c r="D65" s="29">
        <v>4.0</v>
      </c>
      <c r="E65" s="30">
        <v>7.0</v>
      </c>
      <c r="F65" s="30">
        <v>5.0</v>
      </c>
      <c r="G65" s="31">
        <f t="shared" si="3"/>
        <v>6</v>
      </c>
      <c r="H65" s="32" t="s">
        <v>61</v>
      </c>
      <c r="I65" s="33">
        <v>8.0</v>
      </c>
      <c r="J65" s="34" t="b">
        <v>1</v>
      </c>
      <c r="K65" s="60"/>
    </row>
    <row r="66">
      <c r="A66" s="61" t="s">
        <v>53</v>
      </c>
      <c r="B66" s="62" t="s">
        <v>91</v>
      </c>
      <c r="C66" s="62" t="s">
        <v>93</v>
      </c>
      <c r="D66" s="39">
        <v>3.0</v>
      </c>
      <c r="E66" s="40">
        <v>5.0</v>
      </c>
      <c r="F66" s="40">
        <v>4.0</v>
      </c>
      <c r="G66" s="41">
        <f t="shared" si="3"/>
        <v>4</v>
      </c>
      <c r="H66" s="42" t="s">
        <v>61</v>
      </c>
      <c r="I66" s="43">
        <v>9.0</v>
      </c>
      <c r="J66" s="44" t="b">
        <v>1</v>
      </c>
      <c r="K66" s="63"/>
    </row>
    <row r="67">
      <c r="A67" s="59" t="s">
        <v>53</v>
      </c>
      <c r="B67" s="48" t="s">
        <v>94</v>
      </c>
      <c r="C67" s="48" t="s">
        <v>95</v>
      </c>
      <c r="D67" s="29">
        <v>2.0</v>
      </c>
      <c r="E67" s="30">
        <v>3.0</v>
      </c>
      <c r="F67" s="30">
        <v>2.0</v>
      </c>
      <c r="G67" s="31">
        <f t="shared" si="3"/>
        <v>3</v>
      </c>
      <c r="H67" s="32" t="s">
        <v>7</v>
      </c>
      <c r="I67" s="33">
        <v>3.0</v>
      </c>
      <c r="J67" s="34" t="b">
        <v>1</v>
      </c>
      <c r="K67" s="60"/>
    </row>
    <row r="68">
      <c r="A68" s="59" t="s">
        <v>53</v>
      </c>
      <c r="B68" s="48" t="s">
        <v>94</v>
      </c>
      <c r="C68" s="48" t="s">
        <v>96</v>
      </c>
      <c r="D68" s="29">
        <v>2.0</v>
      </c>
      <c r="E68" s="30">
        <v>3.0</v>
      </c>
      <c r="F68" s="30">
        <v>3.0</v>
      </c>
      <c r="G68" s="31">
        <f t="shared" si="3"/>
        <v>3</v>
      </c>
      <c r="H68" s="32" t="s">
        <v>6</v>
      </c>
      <c r="I68" s="33">
        <v>4.0</v>
      </c>
      <c r="J68" s="34" t="b">
        <v>1</v>
      </c>
      <c r="K68" s="60"/>
    </row>
    <row r="69">
      <c r="A69" s="59" t="s">
        <v>53</v>
      </c>
      <c r="B69" s="48" t="s">
        <v>94</v>
      </c>
      <c r="C69" s="48" t="s">
        <v>97</v>
      </c>
      <c r="D69" s="29">
        <v>2.0</v>
      </c>
      <c r="E69" s="30">
        <v>3.0</v>
      </c>
      <c r="F69" s="30">
        <v>3.0</v>
      </c>
      <c r="G69" s="31">
        <f t="shared" si="3"/>
        <v>3</v>
      </c>
      <c r="H69" s="32" t="s">
        <v>7</v>
      </c>
      <c r="I69" s="33">
        <v>3.0</v>
      </c>
      <c r="J69" s="34" t="b">
        <v>1</v>
      </c>
      <c r="K69" s="60"/>
    </row>
    <row r="70">
      <c r="A70" s="61" t="s">
        <v>53</v>
      </c>
      <c r="B70" s="48" t="s">
        <v>94</v>
      </c>
      <c r="C70" s="48" t="s">
        <v>98</v>
      </c>
      <c r="D70" s="29">
        <v>2.0</v>
      </c>
      <c r="E70" s="30">
        <v>3.0</v>
      </c>
      <c r="F70" s="30">
        <v>3.0</v>
      </c>
      <c r="G70" s="31">
        <f t="shared" si="3"/>
        <v>3</v>
      </c>
      <c r="H70" s="32" t="s">
        <v>6</v>
      </c>
      <c r="I70" s="33">
        <v>5.0</v>
      </c>
      <c r="J70" s="34" t="b">
        <v>1</v>
      </c>
      <c r="K70" s="60"/>
    </row>
    <row r="71">
      <c r="A71" s="72" t="s">
        <v>99</v>
      </c>
      <c r="B71" s="73" t="s">
        <v>77</v>
      </c>
      <c r="C71" s="73" t="s">
        <v>100</v>
      </c>
      <c r="D71" s="74">
        <v>3.0</v>
      </c>
      <c r="E71" s="53">
        <v>3.0</v>
      </c>
      <c r="F71" s="53">
        <v>2.0</v>
      </c>
      <c r="G71" s="54">
        <f t="shared" si="3"/>
        <v>3</v>
      </c>
      <c r="H71" s="55" t="s">
        <v>8</v>
      </c>
      <c r="I71" s="56">
        <v>1.0</v>
      </c>
      <c r="J71" s="57" t="b">
        <v>1</v>
      </c>
      <c r="K71" s="58"/>
    </row>
    <row r="72">
      <c r="A72" s="75" t="s">
        <v>99</v>
      </c>
      <c r="B72" s="76" t="s">
        <v>77</v>
      </c>
      <c r="C72" s="76" t="s">
        <v>101</v>
      </c>
      <c r="D72" s="77">
        <v>2.0</v>
      </c>
      <c r="E72" s="30">
        <v>4.0</v>
      </c>
      <c r="F72" s="30">
        <v>3.0</v>
      </c>
      <c r="G72" s="31">
        <f t="shared" si="3"/>
        <v>3</v>
      </c>
      <c r="H72" s="32" t="s">
        <v>6</v>
      </c>
      <c r="I72" s="33">
        <v>7.0</v>
      </c>
      <c r="J72" s="34" t="b">
        <v>1</v>
      </c>
      <c r="K72" s="60"/>
    </row>
    <row r="73">
      <c r="A73" s="75" t="s">
        <v>99</v>
      </c>
      <c r="B73" s="76" t="s">
        <v>77</v>
      </c>
      <c r="C73" s="76" t="s">
        <v>102</v>
      </c>
      <c r="D73" s="77">
        <v>3.0</v>
      </c>
      <c r="E73" s="30">
        <v>3.0</v>
      </c>
      <c r="F73" s="30">
        <v>2.0</v>
      </c>
      <c r="G73" s="31">
        <f t="shared" si="3"/>
        <v>3</v>
      </c>
      <c r="H73" s="32" t="s">
        <v>8</v>
      </c>
      <c r="I73" s="33">
        <v>1.0</v>
      </c>
      <c r="J73" s="34" t="b">
        <v>1</v>
      </c>
      <c r="K73" s="60"/>
    </row>
    <row r="74">
      <c r="A74" s="78" t="s">
        <v>99</v>
      </c>
      <c r="B74" s="79" t="s">
        <v>77</v>
      </c>
      <c r="C74" s="79" t="s">
        <v>79</v>
      </c>
      <c r="D74" s="80">
        <v>4.0</v>
      </c>
      <c r="E74" s="40">
        <v>5.0</v>
      </c>
      <c r="F74" s="40">
        <v>4.0</v>
      </c>
      <c r="G74" s="41">
        <f t="shared" si="3"/>
        <v>5</v>
      </c>
      <c r="H74" s="42" t="s">
        <v>7</v>
      </c>
      <c r="I74" s="43">
        <v>6.0</v>
      </c>
      <c r="J74" s="44" t="b">
        <v>1</v>
      </c>
      <c r="K74" s="63"/>
    </row>
    <row r="75">
      <c r="A75" s="75" t="s">
        <v>99</v>
      </c>
      <c r="B75" s="76" t="s">
        <v>103</v>
      </c>
      <c r="C75" s="76" t="s">
        <v>104</v>
      </c>
      <c r="D75" s="77">
        <v>7.0</v>
      </c>
      <c r="E75" s="30">
        <v>9.0</v>
      </c>
      <c r="F75" s="30">
        <v>7.0</v>
      </c>
      <c r="G75" s="31">
        <f t="shared" si="3"/>
        <v>8</v>
      </c>
      <c r="H75" s="32" t="s">
        <v>8</v>
      </c>
      <c r="I75" s="33">
        <v>5.0</v>
      </c>
      <c r="J75" s="34" t="b">
        <v>1</v>
      </c>
      <c r="K75" s="35" t="s">
        <v>83</v>
      </c>
    </row>
    <row r="76">
      <c r="A76" s="75" t="s">
        <v>99</v>
      </c>
      <c r="B76" s="76" t="s">
        <v>103</v>
      </c>
      <c r="C76" s="76" t="s">
        <v>105</v>
      </c>
      <c r="D76" s="77">
        <v>5.0</v>
      </c>
      <c r="E76" s="30">
        <v>5.0</v>
      </c>
      <c r="F76" s="30">
        <v>5.0</v>
      </c>
      <c r="G76" s="31">
        <f t="shared" si="3"/>
        <v>5</v>
      </c>
      <c r="H76" s="32" t="s">
        <v>8</v>
      </c>
      <c r="I76" s="33">
        <v>4.0</v>
      </c>
      <c r="J76" s="34" t="b">
        <v>1</v>
      </c>
      <c r="K76" s="60"/>
    </row>
    <row r="77">
      <c r="A77" s="75" t="s">
        <v>99</v>
      </c>
      <c r="B77" s="76" t="s">
        <v>103</v>
      </c>
      <c r="C77" s="76" t="s">
        <v>106</v>
      </c>
      <c r="D77" s="77">
        <v>3.0</v>
      </c>
      <c r="E77" s="30">
        <v>5.0</v>
      </c>
      <c r="F77" s="30">
        <v>4.0</v>
      </c>
      <c r="G77" s="31">
        <f t="shared" si="3"/>
        <v>4</v>
      </c>
      <c r="H77" s="32" t="s">
        <v>8</v>
      </c>
      <c r="I77" s="33">
        <v>5.0</v>
      </c>
      <c r="J77" s="34" t="b">
        <v>1</v>
      </c>
      <c r="K77" s="60"/>
    </row>
    <row r="78">
      <c r="A78" s="75" t="s">
        <v>99</v>
      </c>
      <c r="B78" s="76" t="s">
        <v>103</v>
      </c>
      <c r="C78" s="76" t="s">
        <v>107</v>
      </c>
      <c r="D78" s="77">
        <v>5.0</v>
      </c>
      <c r="E78" s="30">
        <v>5.0</v>
      </c>
      <c r="F78" s="30">
        <v>7.0</v>
      </c>
      <c r="G78" s="31">
        <f t="shared" si="3"/>
        <v>6</v>
      </c>
      <c r="H78" s="32" t="s">
        <v>8</v>
      </c>
      <c r="I78" s="33">
        <v>8.0</v>
      </c>
      <c r="J78" s="34" t="b">
        <v>1</v>
      </c>
      <c r="K78" s="35"/>
    </row>
    <row r="79">
      <c r="A79" s="75" t="s">
        <v>99</v>
      </c>
      <c r="B79" s="76" t="s">
        <v>103</v>
      </c>
      <c r="C79" s="76" t="s">
        <v>108</v>
      </c>
      <c r="D79" s="77">
        <v>3.0</v>
      </c>
      <c r="E79" s="30">
        <v>5.0</v>
      </c>
      <c r="F79" s="30">
        <v>5.0</v>
      </c>
      <c r="G79" s="31">
        <f t="shared" si="3"/>
        <v>5</v>
      </c>
      <c r="H79" s="32" t="s">
        <v>8</v>
      </c>
      <c r="I79" s="33">
        <v>6.0</v>
      </c>
      <c r="J79" s="34" t="b">
        <v>1</v>
      </c>
      <c r="K79" s="60"/>
    </row>
    <row r="80">
      <c r="A80" s="75" t="s">
        <v>99</v>
      </c>
      <c r="B80" s="76" t="s">
        <v>103</v>
      </c>
      <c r="C80" s="76" t="s">
        <v>109</v>
      </c>
      <c r="D80" s="77">
        <v>3.0</v>
      </c>
      <c r="E80" s="30">
        <v>5.0</v>
      </c>
      <c r="F80" s="30">
        <v>3.0</v>
      </c>
      <c r="G80" s="31">
        <f t="shared" si="3"/>
        <v>4</v>
      </c>
      <c r="H80" s="32" t="s">
        <v>8</v>
      </c>
      <c r="I80" s="33">
        <v>6.0</v>
      </c>
      <c r="J80" s="34" t="b">
        <v>1</v>
      </c>
      <c r="K80" s="35"/>
    </row>
    <row r="81">
      <c r="A81" s="75" t="s">
        <v>99</v>
      </c>
      <c r="B81" s="76" t="s">
        <v>103</v>
      </c>
      <c r="C81" s="76" t="s">
        <v>79</v>
      </c>
      <c r="D81" s="77">
        <v>4.0</v>
      </c>
      <c r="E81" s="30">
        <v>4.0</v>
      </c>
      <c r="F81" s="30">
        <v>4.0</v>
      </c>
      <c r="G81" s="31">
        <f t="shared" si="3"/>
        <v>4</v>
      </c>
      <c r="H81" s="32" t="s">
        <v>6</v>
      </c>
      <c r="I81" s="33">
        <v>7.0</v>
      </c>
      <c r="J81" s="34" t="b">
        <v>1</v>
      </c>
      <c r="K81" s="60"/>
    </row>
    <row r="82">
      <c r="A82" s="78" t="s">
        <v>99</v>
      </c>
      <c r="B82" s="79"/>
      <c r="C82" s="79" t="s">
        <v>110</v>
      </c>
      <c r="D82" s="80">
        <v>6.0</v>
      </c>
      <c r="E82" s="40">
        <v>8.0</v>
      </c>
      <c r="F82" s="40">
        <v>6.0</v>
      </c>
      <c r="G82" s="41">
        <f t="shared" si="3"/>
        <v>7</v>
      </c>
      <c r="H82" s="42" t="s">
        <v>8</v>
      </c>
      <c r="I82" s="43">
        <v>9.0</v>
      </c>
      <c r="J82" s="44" t="b">
        <v>1</v>
      </c>
      <c r="K82" s="63"/>
    </row>
    <row r="83">
      <c r="A83" s="75" t="s">
        <v>99</v>
      </c>
      <c r="B83" s="76" t="s">
        <v>111</v>
      </c>
      <c r="C83" s="76" t="s">
        <v>112</v>
      </c>
      <c r="D83" s="77">
        <v>1.0</v>
      </c>
      <c r="E83" s="30">
        <v>2.0</v>
      </c>
      <c r="F83" s="30">
        <v>2.0</v>
      </c>
      <c r="G83" s="31">
        <f t="shared" si="3"/>
        <v>2</v>
      </c>
      <c r="H83" s="32" t="s">
        <v>7</v>
      </c>
      <c r="I83" s="33">
        <v>3.0</v>
      </c>
      <c r="J83" s="34" t="b">
        <v>1</v>
      </c>
      <c r="K83" s="60"/>
    </row>
    <row r="84">
      <c r="A84" s="75" t="s">
        <v>99</v>
      </c>
      <c r="B84" s="76" t="s">
        <v>111</v>
      </c>
      <c r="C84" s="76" t="s">
        <v>113</v>
      </c>
      <c r="D84" s="77">
        <v>2.0</v>
      </c>
      <c r="E84" s="30">
        <v>2.0</v>
      </c>
      <c r="F84" s="30">
        <v>2.0</v>
      </c>
      <c r="G84" s="31">
        <f t="shared" si="3"/>
        <v>2</v>
      </c>
      <c r="H84" s="32" t="s">
        <v>6</v>
      </c>
      <c r="I84" s="33">
        <v>8.0</v>
      </c>
      <c r="J84" s="34" t="b">
        <v>1</v>
      </c>
      <c r="K84" s="60"/>
    </row>
    <row r="85">
      <c r="A85" s="75" t="s">
        <v>99</v>
      </c>
      <c r="B85" s="76" t="s">
        <v>111</v>
      </c>
      <c r="C85" s="76" t="s">
        <v>114</v>
      </c>
      <c r="D85" s="77">
        <v>2.0</v>
      </c>
      <c r="E85" s="30">
        <v>1.0</v>
      </c>
      <c r="F85" s="30">
        <v>1.0</v>
      </c>
      <c r="G85" s="31">
        <f t="shared" si="3"/>
        <v>2</v>
      </c>
      <c r="H85" s="32" t="s">
        <v>7</v>
      </c>
      <c r="I85" s="33">
        <v>3.0</v>
      </c>
      <c r="J85" s="34" t="b">
        <v>1</v>
      </c>
      <c r="K85" s="60"/>
    </row>
    <row r="86">
      <c r="A86" s="75" t="s">
        <v>99</v>
      </c>
      <c r="B86" s="76" t="s">
        <v>111</v>
      </c>
      <c r="C86" s="76" t="s">
        <v>115</v>
      </c>
      <c r="D86" s="77">
        <v>2.0</v>
      </c>
      <c r="E86" s="30">
        <v>3.0</v>
      </c>
      <c r="F86" s="30">
        <v>3.0</v>
      </c>
      <c r="G86" s="31">
        <f t="shared" si="3"/>
        <v>3</v>
      </c>
      <c r="H86" s="32" t="s">
        <v>6</v>
      </c>
      <c r="I86" s="33">
        <v>5.0</v>
      </c>
      <c r="J86" s="34" t="b">
        <v>1</v>
      </c>
      <c r="K86" s="60"/>
    </row>
    <row r="87">
      <c r="A87" s="78" t="s">
        <v>99</v>
      </c>
      <c r="B87" s="79" t="s">
        <v>111</v>
      </c>
      <c r="C87" s="79" t="s">
        <v>116</v>
      </c>
      <c r="D87" s="80">
        <v>3.0</v>
      </c>
      <c r="E87" s="40">
        <v>3.0</v>
      </c>
      <c r="F87" s="40">
        <v>3.0</v>
      </c>
      <c r="G87" s="41">
        <f t="shared" si="3"/>
        <v>3</v>
      </c>
      <c r="H87" s="42" t="s">
        <v>6</v>
      </c>
      <c r="I87" s="43">
        <v>4.0</v>
      </c>
      <c r="J87" s="44" t="b">
        <v>1</v>
      </c>
      <c r="K87" s="63"/>
    </row>
    <row r="88">
      <c r="A88" s="75" t="s">
        <v>99</v>
      </c>
      <c r="B88" s="76" t="s">
        <v>117</v>
      </c>
      <c r="C88" s="76" t="s">
        <v>118</v>
      </c>
      <c r="D88" s="77">
        <v>3.0</v>
      </c>
      <c r="E88" s="30">
        <v>3.0</v>
      </c>
      <c r="F88" s="30">
        <v>2.0</v>
      </c>
      <c r="G88" s="31">
        <f t="shared" si="3"/>
        <v>3</v>
      </c>
      <c r="H88" s="32" t="s">
        <v>8</v>
      </c>
      <c r="I88" s="33">
        <v>3.0</v>
      </c>
      <c r="J88" s="34" t="b">
        <v>1</v>
      </c>
      <c r="K88" s="60"/>
    </row>
    <row r="89">
      <c r="A89" s="75" t="s">
        <v>99</v>
      </c>
      <c r="B89" s="81" t="s">
        <v>117</v>
      </c>
      <c r="C89" s="81" t="s">
        <v>119</v>
      </c>
      <c r="D89" s="77">
        <v>3.0</v>
      </c>
      <c r="E89" s="30">
        <v>3.0</v>
      </c>
      <c r="F89" s="30">
        <v>3.0</v>
      </c>
      <c r="G89" s="82" t="s">
        <v>70</v>
      </c>
      <c r="H89" s="32" t="s">
        <v>8</v>
      </c>
      <c r="I89" s="33">
        <v>3.0</v>
      </c>
      <c r="J89" s="34" t="b">
        <v>0</v>
      </c>
      <c r="K89" s="35" t="s">
        <v>120</v>
      </c>
    </row>
    <row r="90">
      <c r="A90" s="75" t="s">
        <v>99</v>
      </c>
      <c r="B90" s="76" t="s">
        <v>117</v>
      </c>
      <c r="C90" s="76" t="s">
        <v>121</v>
      </c>
      <c r="D90" s="77">
        <v>2.0</v>
      </c>
      <c r="E90" s="30">
        <v>4.0</v>
      </c>
      <c r="F90" s="30">
        <v>3.0</v>
      </c>
      <c r="G90" s="31">
        <f t="shared" ref="G90:G106" si="4">IF(COUNTBLANK(D90:F90)&lt;3,ROUNDUP(AVERAGE(D90:F90), 0), 0)</f>
        <v>3</v>
      </c>
      <c r="H90" s="32" t="s">
        <v>8</v>
      </c>
      <c r="I90" s="33">
        <v>4.0</v>
      </c>
      <c r="J90" s="34" t="b">
        <v>1</v>
      </c>
      <c r="K90" s="35"/>
    </row>
    <row r="91">
      <c r="A91" s="75" t="s">
        <v>99</v>
      </c>
      <c r="B91" s="76" t="s">
        <v>117</v>
      </c>
      <c r="C91" s="76" t="s">
        <v>122</v>
      </c>
      <c r="D91" s="77">
        <v>2.0</v>
      </c>
      <c r="E91" s="30">
        <v>1.0</v>
      </c>
      <c r="F91" s="30">
        <v>2.0</v>
      </c>
      <c r="G91" s="31">
        <f t="shared" si="4"/>
        <v>2</v>
      </c>
      <c r="H91" s="32" t="s">
        <v>7</v>
      </c>
      <c r="I91" s="33">
        <v>5.0</v>
      </c>
      <c r="J91" s="34" t="b">
        <v>1</v>
      </c>
      <c r="K91" s="60"/>
    </row>
    <row r="92">
      <c r="A92" s="75" t="s">
        <v>99</v>
      </c>
      <c r="B92" s="76" t="s">
        <v>117</v>
      </c>
      <c r="C92" s="76" t="s">
        <v>123</v>
      </c>
      <c r="D92" s="77">
        <v>3.0</v>
      </c>
      <c r="E92" s="30">
        <v>3.0</v>
      </c>
      <c r="F92" s="30">
        <v>3.0</v>
      </c>
      <c r="G92" s="31">
        <f t="shared" si="4"/>
        <v>3</v>
      </c>
      <c r="H92" s="32" t="s">
        <v>6</v>
      </c>
      <c r="I92" s="33">
        <v>8.0</v>
      </c>
      <c r="J92" s="34" t="b">
        <v>1</v>
      </c>
      <c r="K92" s="60"/>
    </row>
    <row r="93">
      <c r="A93" s="78" t="s">
        <v>99</v>
      </c>
      <c r="B93" s="79" t="s">
        <v>117</v>
      </c>
      <c r="C93" s="79" t="s">
        <v>124</v>
      </c>
      <c r="D93" s="80">
        <v>3.0</v>
      </c>
      <c r="E93" s="40">
        <v>1.0</v>
      </c>
      <c r="F93" s="40">
        <v>3.0</v>
      </c>
      <c r="G93" s="41">
        <f t="shared" si="4"/>
        <v>3</v>
      </c>
      <c r="H93" s="42" t="s">
        <v>8</v>
      </c>
      <c r="I93" s="43">
        <v>8.0</v>
      </c>
      <c r="J93" s="44" t="b">
        <v>1</v>
      </c>
      <c r="K93" s="45"/>
    </row>
    <row r="94">
      <c r="A94" s="75" t="s">
        <v>99</v>
      </c>
      <c r="B94" s="76" t="s">
        <v>67</v>
      </c>
      <c r="C94" s="76" t="s">
        <v>125</v>
      </c>
      <c r="D94" s="77">
        <v>5.0</v>
      </c>
      <c r="E94" s="30">
        <v>4.0</v>
      </c>
      <c r="F94" s="30">
        <v>5.0</v>
      </c>
      <c r="G94" s="31">
        <f t="shared" si="4"/>
        <v>5</v>
      </c>
      <c r="H94" s="32" t="s">
        <v>8</v>
      </c>
      <c r="I94" s="33">
        <v>3.0</v>
      </c>
      <c r="J94" s="34" t="b">
        <v>1</v>
      </c>
      <c r="K94" s="60"/>
    </row>
    <row r="95">
      <c r="A95" s="75" t="s">
        <v>99</v>
      </c>
      <c r="B95" s="76" t="s">
        <v>67</v>
      </c>
      <c r="C95" s="76" t="s">
        <v>126</v>
      </c>
      <c r="D95" s="77">
        <v>2.0</v>
      </c>
      <c r="E95" s="30">
        <v>2.0</v>
      </c>
      <c r="F95" s="30">
        <v>2.0</v>
      </c>
      <c r="G95" s="31">
        <f t="shared" si="4"/>
        <v>2</v>
      </c>
      <c r="H95" s="32" t="s">
        <v>8</v>
      </c>
      <c r="I95" s="33">
        <v>8.0</v>
      </c>
      <c r="J95" s="34" t="b">
        <v>1</v>
      </c>
      <c r="K95" s="60"/>
    </row>
    <row r="96">
      <c r="A96" s="75" t="s">
        <v>99</v>
      </c>
      <c r="B96" s="76" t="s">
        <v>67</v>
      </c>
      <c r="C96" s="76" t="s">
        <v>127</v>
      </c>
      <c r="D96" s="77">
        <v>2.0</v>
      </c>
      <c r="E96" s="30">
        <v>3.0</v>
      </c>
      <c r="F96" s="30">
        <v>3.0</v>
      </c>
      <c r="G96" s="31">
        <f t="shared" si="4"/>
        <v>3</v>
      </c>
      <c r="H96" s="32" t="s">
        <v>128</v>
      </c>
      <c r="I96" s="33">
        <v>6.0</v>
      </c>
      <c r="J96" s="34" t="b">
        <v>1</v>
      </c>
      <c r="K96" s="35" t="s">
        <v>129</v>
      </c>
    </row>
    <row r="97">
      <c r="A97" s="75" t="s">
        <v>99</v>
      </c>
      <c r="B97" s="76" t="s">
        <v>67</v>
      </c>
      <c r="C97" s="76" t="s">
        <v>130</v>
      </c>
      <c r="D97" s="77">
        <v>2.0</v>
      </c>
      <c r="E97" s="30">
        <v>3.0</v>
      </c>
      <c r="F97" s="30">
        <v>2.0</v>
      </c>
      <c r="G97" s="31">
        <f t="shared" si="4"/>
        <v>3</v>
      </c>
      <c r="H97" s="32" t="s">
        <v>7</v>
      </c>
      <c r="I97" s="33">
        <v>6.0</v>
      </c>
      <c r="J97" s="34" t="b">
        <v>1</v>
      </c>
      <c r="K97" s="35"/>
    </row>
    <row r="98">
      <c r="A98" s="75" t="s">
        <v>99</v>
      </c>
      <c r="B98" s="76" t="s">
        <v>67</v>
      </c>
      <c r="C98" s="76" t="s">
        <v>131</v>
      </c>
      <c r="D98" s="77">
        <v>2.0</v>
      </c>
      <c r="E98" s="30">
        <v>2.0</v>
      </c>
      <c r="F98" s="30">
        <v>2.0</v>
      </c>
      <c r="G98" s="31">
        <f t="shared" si="4"/>
        <v>2</v>
      </c>
      <c r="H98" s="32" t="s">
        <v>6</v>
      </c>
      <c r="I98" s="33">
        <v>5.0</v>
      </c>
      <c r="J98" s="34" t="b">
        <v>1</v>
      </c>
      <c r="K98" s="35"/>
    </row>
    <row r="99">
      <c r="A99" s="75" t="s">
        <v>99</v>
      </c>
      <c r="B99" s="76" t="s">
        <v>67</v>
      </c>
      <c r="C99" s="76" t="s">
        <v>132</v>
      </c>
      <c r="D99" s="77">
        <v>2.0</v>
      </c>
      <c r="E99" s="30">
        <v>2.0</v>
      </c>
      <c r="F99" s="30">
        <v>3.0</v>
      </c>
      <c r="G99" s="31">
        <f t="shared" si="4"/>
        <v>3</v>
      </c>
      <c r="H99" s="32" t="s">
        <v>6</v>
      </c>
      <c r="I99" s="33">
        <v>6.0</v>
      </c>
      <c r="J99" s="34" t="b">
        <v>1</v>
      </c>
      <c r="K99" s="60"/>
    </row>
    <row r="100">
      <c r="A100" s="75" t="s">
        <v>99</v>
      </c>
      <c r="B100" s="76" t="s">
        <v>67</v>
      </c>
      <c r="C100" s="76" t="s">
        <v>133</v>
      </c>
      <c r="D100" s="77">
        <v>3.0</v>
      </c>
      <c r="E100" s="30">
        <v>4.0</v>
      </c>
      <c r="F100" s="30">
        <v>3.0</v>
      </c>
      <c r="G100" s="31">
        <f t="shared" si="4"/>
        <v>4</v>
      </c>
      <c r="H100" s="32" t="s">
        <v>7</v>
      </c>
      <c r="I100" s="33">
        <v>7.0</v>
      </c>
      <c r="J100" s="34" t="b">
        <v>1</v>
      </c>
      <c r="K100" s="35" t="s">
        <v>129</v>
      </c>
    </row>
    <row r="101">
      <c r="A101" s="75" t="s">
        <v>99</v>
      </c>
      <c r="B101" s="76" t="s">
        <v>67</v>
      </c>
      <c r="C101" s="76" t="s">
        <v>134</v>
      </c>
      <c r="D101" s="77">
        <v>2.0</v>
      </c>
      <c r="E101" s="30">
        <v>4.0</v>
      </c>
      <c r="F101" s="30">
        <v>3.0</v>
      </c>
      <c r="G101" s="31">
        <f t="shared" si="4"/>
        <v>3</v>
      </c>
      <c r="H101" s="32" t="s">
        <v>6</v>
      </c>
      <c r="I101" s="33">
        <v>6.0</v>
      </c>
      <c r="J101" s="34" t="b">
        <v>1</v>
      </c>
      <c r="K101" s="60"/>
    </row>
    <row r="102">
      <c r="A102" s="78" t="s">
        <v>99</v>
      </c>
      <c r="B102" s="79" t="s">
        <v>67</v>
      </c>
      <c r="C102" s="79" t="s">
        <v>135</v>
      </c>
      <c r="D102" s="80">
        <v>3.0</v>
      </c>
      <c r="E102" s="40">
        <v>3.0</v>
      </c>
      <c r="F102" s="40">
        <v>4.0</v>
      </c>
      <c r="G102" s="41">
        <f t="shared" si="4"/>
        <v>4</v>
      </c>
      <c r="H102" s="42" t="s">
        <v>8</v>
      </c>
      <c r="I102" s="43">
        <v>7.0</v>
      </c>
      <c r="J102" s="44" t="b">
        <v>1</v>
      </c>
      <c r="K102" s="35" t="s">
        <v>62</v>
      </c>
    </row>
    <row r="103">
      <c r="A103" s="75" t="s">
        <v>99</v>
      </c>
      <c r="B103" s="76" t="s">
        <v>136</v>
      </c>
      <c r="C103" s="76" t="s">
        <v>137</v>
      </c>
      <c r="D103" s="77">
        <v>2.0</v>
      </c>
      <c r="E103" s="30">
        <v>2.0</v>
      </c>
      <c r="F103" s="30">
        <v>3.0</v>
      </c>
      <c r="G103" s="31">
        <f t="shared" si="4"/>
        <v>3</v>
      </c>
      <c r="H103" s="32" t="s">
        <v>7</v>
      </c>
      <c r="I103" s="33">
        <v>8.0</v>
      </c>
      <c r="J103" s="34" t="b">
        <v>1</v>
      </c>
      <c r="K103" s="60"/>
    </row>
    <row r="104">
      <c r="A104" s="75" t="s">
        <v>99</v>
      </c>
      <c r="B104" s="76" t="s">
        <v>136</v>
      </c>
      <c r="C104" s="76" t="s">
        <v>138</v>
      </c>
      <c r="D104" s="77">
        <v>1.0</v>
      </c>
      <c r="E104" s="30">
        <v>2.0</v>
      </c>
      <c r="F104" s="30">
        <v>2.0</v>
      </c>
      <c r="G104" s="31">
        <f t="shared" si="4"/>
        <v>2</v>
      </c>
      <c r="H104" s="32" t="s">
        <v>8</v>
      </c>
      <c r="I104" s="33">
        <v>3.0</v>
      </c>
      <c r="J104" s="34" t="b">
        <v>1</v>
      </c>
      <c r="K104" s="35" t="s">
        <v>139</v>
      </c>
    </row>
    <row r="105">
      <c r="A105" s="75" t="s">
        <v>99</v>
      </c>
      <c r="B105" s="76" t="s">
        <v>136</v>
      </c>
      <c r="C105" s="76" t="s">
        <v>140</v>
      </c>
      <c r="D105" s="77">
        <v>3.0</v>
      </c>
      <c r="E105" s="30">
        <v>3.0</v>
      </c>
      <c r="F105" s="30">
        <v>3.0</v>
      </c>
      <c r="G105" s="31">
        <f t="shared" si="4"/>
        <v>3</v>
      </c>
      <c r="H105" s="32" t="s">
        <v>8</v>
      </c>
      <c r="I105" s="33">
        <v>7.0</v>
      </c>
      <c r="J105" s="34" t="b">
        <v>1</v>
      </c>
      <c r="K105" s="60"/>
    </row>
    <row r="106">
      <c r="A106" s="78" t="s">
        <v>99</v>
      </c>
      <c r="B106" s="79" t="s">
        <v>136</v>
      </c>
      <c r="C106" s="79" t="s">
        <v>141</v>
      </c>
      <c r="D106" s="80">
        <v>2.0</v>
      </c>
      <c r="E106" s="40">
        <v>6.0</v>
      </c>
      <c r="F106" s="40">
        <v>2.0</v>
      </c>
      <c r="G106" s="41">
        <f t="shared" si="4"/>
        <v>4</v>
      </c>
      <c r="H106" s="42" t="s">
        <v>8</v>
      </c>
      <c r="I106" s="43">
        <v>3.0</v>
      </c>
      <c r="J106" s="44" t="b">
        <v>1</v>
      </c>
      <c r="K106" s="63"/>
    </row>
    <row r="107">
      <c r="A107" s="75" t="s">
        <v>99</v>
      </c>
      <c r="B107" s="76" t="s">
        <v>142</v>
      </c>
      <c r="C107" s="76"/>
      <c r="D107" s="77" t="s">
        <v>143</v>
      </c>
      <c r="E107" s="30" t="s">
        <v>144</v>
      </c>
      <c r="F107" s="30" t="s">
        <v>145</v>
      </c>
      <c r="G107" s="82" t="s">
        <v>70</v>
      </c>
      <c r="H107" s="32"/>
      <c r="I107" s="33"/>
      <c r="J107" s="34" t="b">
        <v>0</v>
      </c>
      <c r="K107" s="35" t="s">
        <v>146</v>
      </c>
    </row>
    <row r="108">
      <c r="A108" s="75" t="s">
        <v>99</v>
      </c>
      <c r="B108" s="76" t="s">
        <v>147</v>
      </c>
      <c r="C108" s="76" t="s">
        <v>148</v>
      </c>
      <c r="D108" s="77">
        <v>2.0</v>
      </c>
      <c r="E108" s="30">
        <v>6.0</v>
      </c>
      <c r="F108" s="30">
        <v>1.0</v>
      </c>
      <c r="G108" s="31">
        <f t="shared" ref="G108:G140" si="5">IF(COUNTBLANK(D108:F108)&lt;3,ROUNDUP(AVERAGE(D108:F108), 0), 0)</f>
        <v>3</v>
      </c>
      <c r="H108" s="32" t="s">
        <v>8</v>
      </c>
      <c r="I108" s="33">
        <v>2.0</v>
      </c>
      <c r="J108" s="34" t="b">
        <v>1</v>
      </c>
      <c r="K108" s="35"/>
    </row>
    <row r="109">
      <c r="A109" s="75" t="s">
        <v>99</v>
      </c>
      <c r="B109" s="76" t="s">
        <v>147</v>
      </c>
      <c r="C109" s="83" t="s">
        <v>149</v>
      </c>
      <c r="D109" s="84">
        <v>2.0</v>
      </c>
      <c r="E109" s="30">
        <v>4.0</v>
      </c>
      <c r="F109" s="30">
        <v>2.0</v>
      </c>
      <c r="G109" s="41">
        <f t="shared" si="5"/>
        <v>3</v>
      </c>
      <c r="H109" s="32" t="s">
        <v>8</v>
      </c>
      <c r="I109" s="85">
        <v>2.0</v>
      </c>
      <c r="J109" s="32" t="b">
        <v>1</v>
      </c>
      <c r="K109" s="86"/>
    </row>
    <row r="110">
      <c r="A110" s="87" t="s">
        <v>150</v>
      </c>
      <c r="B110" s="50" t="s">
        <v>151</v>
      </c>
      <c r="C110" s="50" t="s">
        <v>152</v>
      </c>
      <c r="D110" s="74">
        <v>1.0</v>
      </c>
      <c r="E110" s="88"/>
      <c r="F110" s="55"/>
      <c r="G110" s="54">
        <f t="shared" si="5"/>
        <v>1</v>
      </c>
      <c r="H110" s="89" t="s">
        <v>61</v>
      </c>
      <c r="I110" s="90">
        <v>10.0</v>
      </c>
      <c r="J110" s="89" t="b">
        <v>1</v>
      </c>
      <c r="K110" s="91"/>
    </row>
    <row r="111">
      <c r="A111" s="92" t="s">
        <v>150</v>
      </c>
      <c r="B111" s="48" t="s">
        <v>151</v>
      </c>
      <c r="C111" s="48" t="s">
        <v>153</v>
      </c>
      <c r="D111" s="77">
        <v>1.0</v>
      </c>
      <c r="E111" s="93"/>
      <c r="F111" s="32"/>
      <c r="G111" s="31">
        <f t="shared" si="5"/>
        <v>1</v>
      </c>
      <c r="H111" s="94" t="s">
        <v>6</v>
      </c>
      <c r="I111" s="95">
        <v>10.0</v>
      </c>
      <c r="J111" s="94" t="b">
        <v>1</v>
      </c>
      <c r="K111" s="96"/>
    </row>
    <row r="112">
      <c r="A112" s="92" t="s">
        <v>150</v>
      </c>
      <c r="B112" s="48" t="s">
        <v>151</v>
      </c>
      <c r="C112" s="48" t="s">
        <v>154</v>
      </c>
      <c r="D112" s="77">
        <v>1.0</v>
      </c>
      <c r="E112" s="93"/>
      <c r="F112" s="32"/>
      <c r="G112" s="31">
        <f t="shared" si="5"/>
        <v>1</v>
      </c>
      <c r="H112" s="94" t="s">
        <v>6</v>
      </c>
      <c r="I112" s="95">
        <v>10.0</v>
      </c>
      <c r="J112" s="94" t="b">
        <v>1</v>
      </c>
      <c r="K112" s="96"/>
    </row>
    <row r="113">
      <c r="A113" s="92" t="s">
        <v>150</v>
      </c>
      <c r="B113" s="48" t="s">
        <v>151</v>
      </c>
      <c r="C113" s="48" t="s">
        <v>155</v>
      </c>
      <c r="D113" s="77">
        <v>1.0</v>
      </c>
      <c r="E113" s="93"/>
      <c r="F113" s="32"/>
      <c r="G113" s="31">
        <f t="shared" si="5"/>
        <v>1</v>
      </c>
      <c r="H113" s="94" t="s">
        <v>6</v>
      </c>
      <c r="I113" s="95">
        <v>10.0</v>
      </c>
      <c r="J113" s="94" t="b">
        <v>1</v>
      </c>
      <c r="K113" s="96"/>
    </row>
    <row r="114">
      <c r="A114" s="92" t="s">
        <v>150</v>
      </c>
      <c r="B114" s="48" t="s">
        <v>151</v>
      </c>
      <c r="C114" s="48" t="s">
        <v>156</v>
      </c>
      <c r="D114" s="77">
        <v>1.0</v>
      </c>
      <c r="E114" s="93"/>
      <c r="F114" s="32"/>
      <c r="G114" s="31">
        <f t="shared" si="5"/>
        <v>1</v>
      </c>
      <c r="H114" s="94" t="s">
        <v>6</v>
      </c>
      <c r="I114" s="95">
        <v>10.0</v>
      </c>
      <c r="J114" s="94" t="b">
        <v>1</v>
      </c>
      <c r="K114" s="96"/>
    </row>
    <row r="115">
      <c r="A115" s="92" t="s">
        <v>150</v>
      </c>
      <c r="B115" s="48" t="s">
        <v>151</v>
      </c>
      <c r="C115" s="48" t="s">
        <v>157</v>
      </c>
      <c r="D115" s="77">
        <v>1.0</v>
      </c>
      <c r="E115" s="93"/>
      <c r="F115" s="32"/>
      <c r="G115" s="31">
        <f t="shared" si="5"/>
        <v>1</v>
      </c>
      <c r="H115" s="94" t="s">
        <v>6</v>
      </c>
      <c r="I115" s="95">
        <v>10.0</v>
      </c>
      <c r="J115" s="94" t="b">
        <v>1</v>
      </c>
      <c r="K115" s="96"/>
    </row>
    <row r="116">
      <c r="A116" s="92" t="s">
        <v>150</v>
      </c>
      <c r="B116" s="48" t="s">
        <v>151</v>
      </c>
      <c r="C116" s="48" t="s">
        <v>158</v>
      </c>
      <c r="D116" s="77">
        <v>1.0</v>
      </c>
      <c r="E116" s="93"/>
      <c r="F116" s="32"/>
      <c r="G116" s="31">
        <f t="shared" si="5"/>
        <v>1</v>
      </c>
      <c r="H116" s="94" t="s">
        <v>6</v>
      </c>
      <c r="I116" s="95">
        <v>10.0</v>
      </c>
      <c r="J116" s="94" t="b">
        <v>1</v>
      </c>
      <c r="K116" s="96"/>
    </row>
    <row r="117">
      <c r="A117" s="92" t="s">
        <v>150</v>
      </c>
      <c r="B117" s="48" t="s">
        <v>151</v>
      </c>
      <c r="C117" s="48" t="s">
        <v>159</v>
      </c>
      <c r="D117" s="77">
        <v>1.0</v>
      </c>
      <c r="E117" s="93"/>
      <c r="F117" s="32"/>
      <c r="G117" s="31">
        <f t="shared" si="5"/>
        <v>1</v>
      </c>
      <c r="H117" s="94" t="s">
        <v>8</v>
      </c>
      <c r="I117" s="95">
        <v>10.0</v>
      </c>
      <c r="J117" s="94" t="b">
        <v>1</v>
      </c>
      <c r="K117" s="96"/>
    </row>
    <row r="118">
      <c r="A118" s="92" t="s">
        <v>150</v>
      </c>
      <c r="B118" s="48" t="s">
        <v>151</v>
      </c>
      <c r="C118" s="48" t="s">
        <v>160</v>
      </c>
      <c r="D118" s="77">
        <v>1.0</v>
      </c>
      <c r="E118" s="93"/>
      <c r="F118" s="32"/>
      <c r="G118" s="31">
        <f t="shared" si="5"/>
        <v>1</v>
      </c>
      <c r="H118" s="94" t="s">
        <v>6</v>
      </c>
      <c r="I118" s="95">
        <v>10.0</v>
      </c>
      <c r="J118" s="94" t="b">
        <v>1</v>
      </c>
      <c r="K118" s="96"/>
    </row>
    <row r="119">
      <c r="A119" s="92" t="s">
        <v>150</v>
      </c>
      <c r="B119" s="48" t="s">
        <v>151</v>
      </c>
      <c r="C119" s="48" t="s">
        <v>161</v>
      </c>
      <c r="D119" s="77">
        <v>1.0</v>
      </c>
      <c r="E119" s="93"/>
      <c r="F119" s="32"/>
      <c r="G119" s="31">
        <f t="shared" si="5"/>
        <v>1</v>
      </c>
      <c r="H119" s="94" t="s">
        <v>6</v>
      </c>
      <c r="I119" s="95">
        <v>10.0</v>
      </c>
      <c r="J119" s="94" t="b">
        <v>1</v>
      </c>
      <c r="K119" s="96"/>
    </row>
    <row r="120">
      <c r="A120" s="92" t="s">
        <v>150</v>
      </c>
      <c r="B120" s="48" t="s">
        <v>151</v>
      </c>
      <c r="C120" s="48" t="s">
        <v>162</v>
      </c>
      <c r="D120" s="77">
        <v>1.0</v>
      </c>
      <c r="E120" s="93"/>
      <c r="F120" s="32"/>
      <c r="G120" s="31">
        <f t="shared" si="5"/>
        <v>1</v>
      </c>
      <c r="H120" s="94" t="s">
        <v>6</v>
      </c>
      <c r="I120" s="95">
        <v>10.0</v>
      </c>
      <c r="J120" s="94" t="b">
        <v>1</v>
      </c>
      <c r="K120" s="96"/>
    </row>
    <row r="121">
      <c r="A121" s="92" t="s">
        <v>150</v>
      </c>
      <c r="B121" s="48" t="s">
        <v>151</v>
      </c>
      <c r="C121" s="48" t="s">
        <v>163</v>
      </c>
      <c r="D121" s="77">
        <v>1.0</v>
      </c>
      <c r="E121" s="93"/>
      <c r="F121" s="32"/>
      <c r="G121" s="31">
        <f t="shared" si="5"/>
        <v>1</v>
      </c>
      <c r="H121" s="94" t="s">
        <v>8</v>
      </c>
      <c r="I121" s="95">
        <v>10.0</v>
      </c>
      <c r="J121" s="94" t="b">
        <v>0</v>
      </c>
      <c r="K121" s="96"/>
    </row>
    <row r="122">
      <c r="A122" s="92" t="s">
        <v>150</v>
      </c>
      <c r="B122" s="48" t="s">
        <v>151</v>
      </c>
      <c r="C122" s="48" t="s">
        <v>164</v>
      </c>
      <c r="D122" s="77">
        <v>1.0</v>
      </c>
      <c r="E122" s="93"/>
      <c r="F122" s="32"/>
      <c r="G122" s="31">
        <f t="shared" si="5"/>
        <v>1</v>
      </c>
      <c r="H122" s="94" t="s">
        <v>7</v>
      </c>
      <c r="I122" s="95">
        <v>10.0</v>
      </c>
      <c r="J122" s="94" t="b">
        <v>1</v>
      </c>
      <c r="K122" s="96"/>
    </row>
    <row r="123">
      <c r="A123" s="87" t="s">
        <v>150</v>
      </c>
      <c r="B123" s="50" t="s">
        <v>165</v>
      </c>
      <c r="C123" s="50" t="s">
        <v>166</v>
      </c>
      <c r="D123" s="74">
        <v>1.0</v>
      </c>
      <c r="E123" s="88"/>
      <c r="F123" s="55"/>
      <c r="G123" s="54">
        <f t="shared" si="5"/>
        <v>1</v>
      </c>
      <c r="H123" s="89" t="s">
        <v>8</v>
      </c>
      <c r="I123" s="90">
        <v>10.0</v>
      </c>
      <c r="J123" s="89" t="b">
        <v>0</v>
      </c>
      <c r="K123" s="91"/>
    </row>
    <row r="124">
      <c r="A124" s="92" t="s">
        <v>150</v>
      </c>
      <c r="B124" s="48" t="s">
        <v>165</v>
      </c>
      <c r="C124" s="48" t="s">
        <v>167</v>
      </c>
      <c r="D124" s="77">
        <v>1.0</v>
      </c>
      <c r="E124" s="93"/>
      <c r="F124" s="32"/>
      <c r="G124" s="31">
        <f t="shared" si="5"/>
        <v>1</v>
      </c>
      <c r="H124" s="94" t="s">
        <v>8</v>
      </c>
      <c r="I124" s="95">
        <v>10.0</v>
      </c>
      <c r="J124" s="94" t="b">
        <v>1</v>
      </c>
      <c r="K124" s="96"/>
    </row>
    <row r="125">
      <c r="A125" s="92" t="s">
        <v>150</v>
      </c>
      <c r="B125" s="48" t="s">
        <v>165</v>
      </c>
      <c r="C125" s="48" t="s">
        <v>168</v>
      </c>
      <c r="D125" s="77">
        <v>1.0</v>
      </c>
      <c r="E125" s="93"/>
      <c r="F125" s="32"/>
      <c r="G125" s="31">
        <f t="shared" si="5"/>
        <v>1</v>
      </c>
      <c r="H125" s="94" t="s">
        <v>6</v>
      </c>
      <c r="I125" s="95">
        <v>10.0</v>
      </c>
      <c r="J125" s="94" t="b">
        <v>1</v>
      </c>
      <c r="K125" s="96"/>
    </row>
    <row r="126">
      <c r="A126" s="92" t="s">
        <v>150</v>
      </c>
      <c r="B126" s="48" t="s">
        <v>165</v>
      </c>
      <c r="C126" s="48" t="s">
        <v>169</v>
      </c>
      <c r="D126" s="77">
        <v>1.0</v>
      </c>
      <c r="E126" s="93"/>
      <c r="F126" s="32"/>
      <c r="G126" s="31">
        <f t="shared" si="5"/>
        <v>1</v>
      </c>
      <c r="H126" s="94" t="s">
        <v>8</v>
      </c>
      <c r="I126" s="95">
        <v>10.0</v>
      </c>
      <c r="J126" s="94" t="b">
        <v>1</v>
      </c>
      <c r="K126" s="96"/>
    </row>
    <row r="127">
      <c r="A127" s="92" t="s">
        <v>150</v>
      </c>
      <c r="B127" s="48" t="s">
        <v>165</v>
      </c>
      <c r="C127" s="48" t="s">
        <v>170</v>
      </c>
      <c r="D127" s="77">
        <v>1.0</v>
      </c>
      <c r="E127" s="93"/>
      <c r="F127" s="32"/>
      <c r="G127" s="31">
        <f t="shared" si="5"/>
        <v>1</v>
      </c>
      <c r="H127" s="94" t="s">
        <v>8</v>
      </c>
      <c r="I127" s="95">
        <v>10.0</v>
      </c>
      <c r="J127" s="94" t="b">
        <v>1</v>
      </c>
      <c r="K127" s="96"/>
    </row>
    <row r="128">
      <c r="A128" s="92" t="s">
        <v>150</v>
      </c>
      <c r="B128" s="48" t="s">
        <v>165</v>
      </c>
      <c r="C128" s="48" t="s">
        <v>171</v>
      </c>
      <c r="D128" s="77">
        <v>1.0</v>
      </c>
      <c r="E128" s="93"/>
      <c r="F128" s="32"/>
      <c r="G128" s="31">
        <f t="shared" si="5"/>
        <v>1</v>
      </c>
      <c r="H128" s="94" t="s">
        <v>6</v>
      </c>
      <c r="I128" s="95">
        <v>10.0</v>
      </c>
      <c r="J128" s="94" t="b">
        <v>1</v>
      </c>
      <c r="K128" s="96"/>
    </row>
    <row r="129">
      <c r="A129" s="92" t="s">
        <v>150</v>
      </c>
      <c r="B129" s="48" t="s">
        <v>165</v>
      </c>
      <c r="C129" s="48" t="s">
        <v>172</v>
      </c>
      <c r="D129" s="77">
        <v>1.0</v>
      </c>
      <c r="E129" s="93"/>
      <c r="F129" s="32"/>
      <c r="G129" s="31">
        <f t="shared" si="5"/>
        <v>1</v>
      </c>
      <c r="H129" s="94" t="s">
        <v>6</v>
      </c>
      <c r="I129" s="95">
        <v>10.0</v>
      </c>
      <c r="J129" s="94" t="b">
        <v>1</v>
      </c>
      <c r="K129" s="96"/>
    </row>
    <row r="130">
      <c r="A130" s="92" t="s">
        <v>150</v>
      </c>
      <c r="B130" s="48" t="s">
        <v>165</v>
      </c>
      <c r="C130" s="48" t="s">
        <v>173</v>
      </c>
      <c r="D130" s="77">
        <v>1.0</v>
      </c>
      <c r="E130" s="93"/>
      <c r="F130" s="32"/>
      <c r="G130" s="31">
        <f t="shared" si="5"/>
        <v>1</v>
      </c>
      <c r="H130" s="94" t="s">
        <v>8</v>
      </c>
      <c r="I130" s="95">
        <v>10.0</v>
      </c>
      <c r="J130" s="94" t="b">
        <v>0</v>
      </c>
      <c r="K130" s="96"/>
    </row>
    <row r="131">
      <c r="A131" s="87" t="s">
        <v>150</v>
      </c>
      <c r="B131" s="50" t="s">
        <v>174</v>
      </c>
      <c r="C131" s="50" t="s">
        <v>175</v>
      </c>
      <c r="D131" s="74">
        <v>1.0</v>
      </c>
      <c r="E131" s="88"/>
      <c r="F131" s="55"/>
      <c r="G131" s="54">
        <f t="shared" si="5"/>
        <v>1</v>
      </c>
      <c r="H131" s="89" t="s">
        <v>7</v>
      </c>
      <c r="I131" s="90">
        <v>10.0</v>
      </c>
      <c r="J131" s="89" t="b">
        <v>1</v>
      </c>
      <c r="K131" s="91"/>
    </row>
    <row r="132">
      <c r="A132" s="92" t="s">
        <v>150</v>
      </c>
      <c r="B132" s="48" t="s">
        <v>174</v>
      </c>
      <c r="C132" s="48" t="s">
        <v>176</v>
      </c>
      <c r="D132" s="77">
        <v>1.0</v>
      </c>
      <c r="E132" s="93"/>
      <c r="F132" s="32"/>
      <c r="G132" s="31">
        <f t="shared" si="5"/>
        <v>1</v>
      </c>
      <c r="H132" s="94" t="s">
        <v>6</v>
      </c>
      <c r="I132" s="95">
        <v>10.0</v>
      </c>
      <c r="J132" s="94" t="b">
        <v>1</v>
      </c>
      <c r="K132" s="96"/>
    </row>
    <row r="133">
      <c r="A133" s="92" t="s">
        <v>150</v>
      </c>
      <c r="B133" s="48" t="s">
        <v>174</v>
      </c>
      <c r="C133" s="48" t="s">
        <v>177</v>
      </c>
      <c r="D133" s="77">
        <v>1.0</v>
      </c>
      <c r="E133" s="93"/>
      <c r="F133" s="32"/>
      <c r="G133" s="31">
        <f t="shared" si="5"/>
        <v>1</v>
      </c>
      <c r="H133" s="94" t="s">
        <v>6</v>
      </c>
      <c r="I133" s="95">
        <v>10.0</v>
      </c>
      <c r="J133" s="94" t="b">
        <v>1</v>
      </c>
      <c r="K133" s="96"/>
    </row>
    <row r="134">
      <c r="A134" s="92" t="s">
        <v>150</v>
      </c>
      <c r="B134" s="48" t="s">
        <v>174</v>
      </c>
      <c r="C134" s="48" t="s">
        <v>178</v>
      </c>
      <c r="D134" s="77">
        <v>1.0</v>
      </c>
      <c r="E134" s="93"/>
      <c r="F134" s="32"/>
      <c r="G134" s="31">
        <f t="shared" si="5"/>
        <v>1</v>
      </c>
      <c r="H134" s="94" t="s">
        <v>6</v>
      </c>
      <c r="I134" s="95">
        <v>10.0</v>
      </c>
      <c r="J134" s="94" t="b">
        <v>0</v>
      </c>
      <c r="K134" s="96"/>
    </row>
    <row r="135">
      <c r="A135" s="92" t="s">
        <v>150</v>
      </c>
      <c r="B135" s="48" t="s">
        <v>174</v>
      </c>
      <c r="C135" s="48" t="s">
        <v>179</v>
      </c>
      <c r="D135" s="77">
        <v>1.0</v>
      </c>
      <c r="E135" s="93"/>
      <c r="F135" s="32"/>
      <c r="G135" s="31">
        <f t="shared" si="5"/>
        <v>1</v>
      </c>
      <c r="H135" s="94" t="s">
        <v>7</v>
      </c>
      <c r="I135" s="95">
        <v>10.0</v>
      </c>
      <c r="J135" s="94" t="b">
        <v>1</v>
      </c>
      <c r="K135" s="96"/>
    </row>
    <row r="136">
      <c r="A136" s="92" t="s">
        <v>150</v>
      </c>
      <c r="B136" s="48" t="s">
        <v>174</v>
      </c>
      <c r="C136" s="48" t="s">
        <v>180</v>
      </c>
      <c r="D136" s="77">
        <v>1.0</v>
      </c>
      <c r="E136" s="93"/>
      <c r="F136" s="32"/>
      <c r="G136" s="31">
        <f t="shared" si="5"/>
        <v>1</v>
      </c>
      <c r="H136" s="94" t="s">
        <v>8</v>
      </c>
      <c r="I136" s="95">
        <v>10.0</v>
      </c>
      <c r="J136" s="94" t="b">
        <v>0</v>
      </c>
      <c r="K136" s="96"/>
    </row>
    <row r="137">
      <c r="A137" s="92" t="s">
        <v>150</v>
      </c>
      <c r="B137" s="48" t="s">
        <v>174</v>
      </c>
      <c r="C137" s="48" t="s">
        <v>181</v>
      </c>
      <c r="D137" s="77">
        <v>1.0</v>
      </c>
      <c r="E137" s="93"/>
      <c r="F137" s="32"/>
      <c r="G137" s="31">
        <f t="shared" si="5"/>
        <v>1</v>
      </c>
      <c r="H137" s="94" t="s">
        <v>7</v>
      </c>
      <c r="I137" s="95">
        <v>10.0</v>
      </c>
      <c r="J137" s="94" t="b">
        <v>1</v>
      </c>
      <c r="K137" s="96"/>
    </row>
    <row r="138">
      <c r="A138" s="92" t="s">
        <v>150</v>
      </c>
      <c r="B138" s="48" t="s">
        <v>174</v>
      </c>
      <c r="C138" s="48" t="s">
        <v>182</v>
      </c>
      <c r="D138" s="77">
        <v>1.0</v>
      </c>
      <c r="E138" s="93"/>
      <c r="F138" s="32"/>
      <c r="G138" s="31">
        <f t="shared" si="5"/>
        <v>1</v>
      </c>
      <c r="H138" s="94" t="s">
        <v>7</v>
      </c>
      <c r="I138" s="95">
        <v>10.0</v>
      </c>
      <c r="J138" s="94" t="b">
        <v>0</v>
      </c>
      <c r="K138" s="96"/>
    </row>
    <row r="139">
      <c r="A139" s="92" t="s">
        <v>150</v>
      </c>
      <c r="B139" s="48" t="s">
        <v>174</v>
      </c>
      <c r="C139" s="48" t="s">
        <v>183</v>
      </c>
      <c r="D139" s="77">
        <v>1.0</v>
      </c>
      <c r="E139" s="93"/>
      <c r="F139" s="32"/>
      <c r="G139" s="31">
        <f t="shared" si="5"/>
        <v>1</v>
      </c>
      <c r="H139" s="94" t="s">
        <v>6</v>
      </c>
      <c r="I139" s="95">
        <v>10.0</v>
      </c>
      <c r="J139" s="94" t="b">
        <v>1</v>
      </c>
      <c r="K139" s="96"/>
    </row>
    <row r="140">
      <c r="A140" s="92" t="s">
        <v>150</v>
      </c>
      <c r="B140" s="48" t="s">
        <v>174</v>
      </c>
      <c r="C140" s="48" t="s">
        <v>184</v>
      </c>
      <c r="D140" s="77">
        <v>1.0</v>
      </c>
      <c r="E140" s="93"/>
      <c r="F140" s="32"/>
      <c r="G140" s="31">
        <f t="shared" si="5"/>
        <v>1</v>
      </c>
      <c r="H140" s="94" t="s">
        <v>6</v>
      </c>
      <c r="I140" s="95">
        <v>10.0</v>
      </c>
      <c r="J140" s="94" t="b">
        <v>1</v>
      </c>
      <c r="K140" s="96"/>
    </row>
    <row r="141">
      <c r="A141" s="88"/>
      <c r="B141" s="88"/>
      <c r="C141" s="88"/>
      <c r="D141" s="88"/>
      <c r="E141" s="88"/>
      <c r="F141" s="88"/>
      <c r="G141" s="97"/>
      <c r="H141" s="88"/>
      <c r="I141" s="90"/>
      <c r="J141" s="88"/>
      <c r="K141" s="98"/>
    </row>
    <row r="142">
      <c r="A142" s="93"/>
      <c r="B142" s="93"/>
      <c r="C142" s="93"/>
      <c r="D142" s="93"/>
      <c r="E142" s="93"/>
      <c r="F142" s="93"/>
      <c r="G142" s="99"/>
      <c r="H142" s="93"/>
      <c r="I142" s="95"/>
      <c r="J142" s="93"/>
      <c r="K142" s="100"/>
    </row>
  </sheetData>
  <mergeCells count="6">
    <mergeCell ref="A1:C2"/>
    <mergeCell ref="D1:G1"/>
    <mergeCell ref="H1:H2"/>
    <mergeCell ref="I1:I2"/>
    <mergeCell ref="J1:J2"/>
    <mergeCell ref="K1:K2"/>
  </mergeCells>
  <conditionalFormatting sqref="B3:C37">
    <cfRule type="colorScale" priority="1">
      <colorScale>
        <cfvo type="min"/>
        <cfvo type="max"/>
        <color rgb="FF57BB8A"/>
        <color rgb="FFFFFFFF"/>
      </colorScale>
    </cfRule>
  </conditionalFormatting>
  <conditionalFormatting sqref="G3:G142">
    <cfRule type="containsBlanks" dxfId="0" priority="2">
      <formula>LEN(TRIM(G3))=0</formula>
    </cfRule>
  </conditionalFormatting>
  <conditionalFormatting sqref="G3:G142">
    <cfRule type="cellIs" dxfId="0" priority="3" operator="equal">
      <formula>0</formula>
    </cfRule>
  </conditionalFormatting>
  <conditionalFormatting sqref="G3:G142">
    <cfRule type="colorScale" priority="4">
      <colorScale>
        <cfvo type="formula" val="1"/>
        <cfvo type="formula" val="5"/>
        <cfvo type="formula" val="10"/>
        <color rgb="FF6AA84F"/>
        <color rgb="FFE69138"/>
        <color rgb="FFCC0000"/>
      </colorScale>
    </cfRule>
  </conditionalFormatting>
  <conditionalFormatting sqref="I3:I142">
    <cfRule type="colorScale" priority="5">
      <colorScale>
        <cfvo type="formula" val="1"/>
        <cfvo type="formula" val="5"/>
        <cfvo type="formula" val="10"/>
        <color rgb="FF00FFFF"/>
        <color rgb="FFFF9900"/>
        <color rgb="FFC30083"/>
      </colorScale>
    </cfRule>
  </conditionalFormatting>
  <conditionalFormatting sqref="J3:J142">
    <cfRule type="cellIs" dxfId="1" priority="6" operator="equal">
      <formula>"TRUE"</formula>
    </cfRule>
  </conditionalFormatting>
  <conditionalFormatting sqref="I3:I142">
    <cfRule type="containsBlanks" dxfId="2" priority="7">
      <formula>LEN(TRIM(I3))=0</formula>
    </cfRule>
  </conditionalFormatting>
  <conditionalFormatting sqref="J3:J142">
    <cfRule type="cellIs" dxfId="3" priority="8" operator="notEqual">
      <formula>"TRUE"</formula>
    </cfRule>
  </conditionalFormatting>
  <printOptions horizontalCentered="1"/>
  <pageMargins bottom="0.75" footer="0.0" header="0.0" left="0.7" right="0.7" top="0.75"/>
  <pageSetup fitToWidth="0" cellComments="atEnd" orientation="landscape" pageOrder="overThenDown"/>
  <drawing r:id="rId1"/>
  <tableParts count="3"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</sheetPr>
  <sheetViews>
    <sheetView workbookViewId="0"/>
  </sheetViews>
  <sheetFormatPr customHeight="1" defaultColWidth="12.63" defaultRowHeight="15.75" outlineLevelCol="1"/>
  <cols>
    <col customWidth="1" min="1" max="1" width="10.88"/>
    <col customWidth="1" min="2" max="2" width="10.0"/>
    <col customWidth="1" min="3" max="3" width="11.5"/>
    <col customWidth="1" min="4" max="4" width="0.75"/>
    <col customWidth="1" min="5" max="5" width="7.0"/>
    <col customWidth="1" min="6" max="6" width="7.63"/>
    <col customWidth="1" min="7" max="7" width="10.13"/>
    <col customWidth="1" min="8" max="8" width="11.38"/>
    <col customWidth="1" hidden="1" min="9" max="9" width="11.38" outlineLevel="1"/>
    <col customWidth="1" hidden="1" min="10" max="13" width="11.88" outlineLevel="1"/>
  </cols>
  <sheetData>
    <row r="1">
      <c r="A1" s="101" t="s">
        <v>185</v>
      </c>
      <c r="B1" s="102" t="s">
        <v>186</v>
      </c>
      <c r="C1" s="103" t="s">
        <v>187</v>
      </c>
      <c r="D1" s="104"/>
      <c r="E1" s="105" t="s">
        <v>188</v>
      </c>
      <c r="F1" s="106"/>
      <c r="G1" s="106"/>
      <c r="H1" s="106"/>
      <c r="I1" s="106"/>
      <c r="J1" s="106"/>
      <c r="K1" s="107"/>
      <c r="L1" s="105" t="s">
        <v>189</v>
      </c>
      <c r="M1" s="107"/>
    </row>
    <row r="2">
      <c r="A2" s="108">
        <f>Sum('Task Breakdown'!G3:G142)</f>
        <v>340</v>
      </c>
      <c r="B2" s="109">
        <f>A2/10</f>
        <v>34</v>
      </c>
      <c r="C2" s="110">
        <v>35.0</v>
      </c>
      <c r="D2" s="104"/>
      <c r="E2" s="111" t="s">
        <v>3</v>
      </c>
      <c r="F2" s="112" t="s">
        <v>190</v>
      </c>
      <c r="G2" s="113" t="s">
        <v>191</v>
      </c>
      <c r="H2" s="114" t="s">
        <v>192</v>
      </c>
      <c r="I2" s="115" t="s">
        <v>193</v>
      </c>
      <c r="J2" s="116" t="s">
        <v>194</v>
      </c>
      <c r="K2" s="117" t="s">
        <v>195</v>
      </c>
      <c r="L2" s="116" t="s">
        <v>196</v>
      </c>
      <c r="M2" s="117" t="s">
        <v>197</v>
      </c>
    </row>
    <row r="3">
      <c r="A3" s="104"/>
      <c r="B3" s="104"/>
      <c r="C3" s="104"/>
      <c r="D3" s="104"/>
      <c r="E3" s="118"/>
      <c r="F3" s="119"/>
      <c r="G3" s="120"/>
      <c r="H3" s="121">
        <v>284.0</v>
      </c>
      <c r="I3" s="122">
        <v>0.0</v>
      </c>
      <c r="J3" s="123">
        <f>A2</f>
        <v>340</v>
      </c>
      <c r="K3" s="123">
        <f>A2</f>
        <v>340</v>
      </c>
      <c r="L3" s="124">
        <v>284.0</v>
      </c>
      <c r="M3" s="125">
        <v>284.0</v>
      </c>
    </row>
    <row r="4">
      <c r="A4" s="126" t="s">
        <v>198</v>
      </c>
      <c r="B4" s="127"/>
      <c r="C4" s="104"/>
      <c r="D4" s="104"/>
      <c r="E4" s="128">
        <v>1.0</v>
      </c>
      <c r="F4" s="129">
        <v>52.0</v>
      </c>
      <c r="G4" s="130">
        <f>SUMIFS('Task Breakdown'!G3:G142, 'Task Breakdown'!I3:I142, 1, 'Task Breakdown'!J3:J142, true)</f>
        <v>50</v>
      </c>
      <c r="H4" s="131">
        <f t="shared" ref="H4:H13" si="1">if(G4&gt;0, H3-(G4-C9), "")</f>
        <v>251</v>
      </c>
      <c r="I4" s="132">
        <f>ROUNDDOWN(SUM(G4:G13) / COUNTIF(G4:G13,"&gt;0"), 0)</f>
        <v>33</v>
      </c>
      <c r="J4" s="133">
        <f t="shared" ref="J4:J13" si="2">IF((J3-$B$2)&gt;0, J3-$B$2, 0)</f>
        <v>306</v>
      </c>
      <c r="K4" s="133">
        <f t="shared" ref="K4:K13" si="3">IF((K3-$C$2)&gt;0, K3-$C$2, 0)</f>
        <v>305</v>
      </c>
      <c r="L4" s="134">
        <f t="shared" ref="L4:L13" si="4">IF((L3-ROUND($L$3/10,0))&gt;0, L3-ROUND($L$3/10,0), 0)</f>
        <v>256</v>
      </c>
      <c r="M4" s="134">
        <f t="shared" ref="M4:M13" si="5">IF((M3-$C$2)&gt;0, M3-$C$2, 0)</f>
        <v>249</v>
      </c>
    </row>
    <row r="5">
      <c r="A5" s="135">
        <f>A2 - SUMIF('Task Breakdown'!J3:J142, true, 'Task Breakdown'!G3:G142)</f>
        <v>6</v>
      </c>
      <c r="B5" s="136"/>
      <c r="C5" s="104"/>
      <c r="D5" s="104"/>
      <c r="E5" s="137">
        <v>2.0</v>
      </c>
      <c r="F5" s="129">
        <v>36.0</v>
      </c>
      <c r="G5" s="138">
        <f>SUMIFS('Task Breakdown'!G3:G142, 'Task Breakdown'!I3:I142, 2, 'Task Breakdown'!J3:J142, true)</f>
        <v>21</v>
      </c>
      <c r="H5" s="131">
        <f t="shared" si="1"/>
        <v>230</v>
      </c>
      <c r="I5" s="132">
        <f t="shared" ref="I5:I13" si="6">I4</f>
        <v>33</v>
      </c>
      <c r="J5" s="133">
        <f t="shared" si="2"/>
        <v>272</v>
      </c>
      <c r="K5" s="133">
        <f t="shared" si="3"/>
        <v>270</v>
      </c>
      <c r="L5" s="134">
        <f t="shared" si="4"/>
        <v>228</v>
      </c>
      <c r="M5" s="134">
        <f t="shared" si="5"/>
        <v>214</v>
      </c>
    </row>
    <row r="6">
      <c r="A6" s="104"/>
      <c r="B6" s="104"/>
      <c r="C6" s="104"/>
      <c r="D6" s="104"/>
      <c r="E6" s="139">
        <v>3.0</v>
      </c>
      <c r="F6" s="129">
        <v>52.0</v>
      </c>
      <c r="G6" s="140">
        <f>SUMIFS('Task Breakdown'!G3:G142, 'Task Breakdown'!I3:I142, 3, 'Task Breakdown'!J3:J142, true)</f>
        <v>53</v>
      </c>
      <c r="H6" s="141">
        <f t="shared" si="1"/>
        <v>177</v>
      </c>
      <c r="I6" s="132">
        <f t="shared" si="6"/>
        <v>33</v>
      </c>
      <c r="J6" s="133">
        <f t="shared" si="2"/>
        <v>238</v>
      </c>
      <c r="K6" s="133">
        <f t="shared" si="3"/>
        <v>235</v>
      </c>
      <c r="L6" s="134">
        <f t="shared" si="4"/>
        <v>200</v>
      </c>
      <c r="M6" s="134">
        <f t="shared" si="5"/>
        <v>179</v>
      </c>
    </row>
    <row r="7">
      <c r="A7" s="142" t="s">
        <v>199</v>
      </c>
      <c r="B7" s="107"/>
      <c r="C7" s="143" t="s">
        <v>200</v>
      </c>
      <c r="D7" s="104"/>
      <c r="E7" s="144">
        <v>4.0</v>
      </c>
      <c r="F7" s="129">
        <v>38.0</v>
      </c>
      <c r="G7" s="138">
        <f>SUMIFS('Task Breakdown'!G3:G142, 'Task Breakdown'!I3:I142, 4, 'Task Breakdown'!J3:J142, true)</f>
        <v>20</v>
      </c>
      <c r="H7" s="141">
        <f t="shared" si="1"/>
        <v>173</v>
      </c>
      <c r="I7" s="132">
        <f t="shared" si="6"/>
        <v>33</v>
      </c>
      <c r="J7" s="133">
        <f t="shared" si="2"/>
        <v>204</v>
      </c>
      <c r="K7" s="133">
        <f t="shared" si="3"/>
        <v>200</v>
      </c>
      <c r="L7" s="134">
        <f t="shared" si="4"/>
        <v>172</v>
      </c>
      <c r="M7" s="134">
        <f t="shared" si="5"/>
        <v>144</v>
      </c>
    </row>
    <row r="8">
      <c r="A8" s="145" t="s">
        <v>201</v>
      </c>
      <c r="B8" s="146">
        <v>284.0</v>
      </c>
      <c r="C8" s="143">
        <v>0.0</v>
      </c>
      <c r="D8" s="104"/>
      <c r="E8" s="147">
        <v>5.0</v>
      </c>
      <c r="F8" s="148">
        <v>46.0</v>
      </c>
      <c r="G8" s="138">
        <f>SUMIFS('Task Breakdown'!G3:G142, 'Task Breakdown'!I3:I142, 5, 'Task Breakdown'!J3:J142, true)</f>
        <v>39</v>
      </c>
      <c r="H8" s="141">
        <f t="shared" si="1"/>
        <v>134</v>
      </c>
      <c r="I8" s="132">
        <f t="shared" si="6"/>
        <v>33</v>
      </c>
      <c r="J8" s="133">
        <f t="shared" si="2"/>
        <v>170</v>
      </c>
      <c r="K8" s="133">
        <f t="shared" si="3"/>
        <v>165</v>
      </c>
      <c r="L8" s="134">
        <f t="shared" si="4"/>
        <v>144</v>
      </c>
      <c r="M8" s="134">
        <f t="shared" si="5"/>
        <v>109</v>
      </c>
    </row>
    <row r="9">
      <c r="A9" s="149" t="s">
        <v>202</v>
      </c>
      <c r="B9" s="150">
        <v>301.0</v>
      </c>
      <c r="C9" s="151">
        <f t="shared" ref="C9:C18" si="7">IF(B9&gt;0, B9-B8, 0)</f>
        <v>17</v>
      </c>
      <c r="D9" s="104"/>
      <c r="E9" s="152">
        <v>6.0</v>
      </c>
      <c r="F9" s="153">
        <v>47.0</v>
      </c>
      <c r="G9" s="154">
        <f>SUMIFS('Task Breakdown'!G3:G142, 'Task Breakdown'!I3:I142, 6, 'Task Breakdown'!J3:J142, true)</f>
        <v>35</v>
      </c>
      <c r="H9" s="141">
        <f t="shared" si="1"/>
        <v>99</v>
      </c>
      <c r="I9" s="132">
        <f t="shared" si="6"/>
        <v>33</v>
      </c>
      <c r="J9" s="133">
        <f t="shared" si="2"/>
        <v>136</v>
      </c>
      <c r="K9" s="133">
        <f t="shared" si="3"/>
        <v>130</v>
      </c>
      <c r="L9" s="134">
        <f t="shared" si="4"/>
        <v>116</v>
      </c>
      <c r="M9" s="134">
        <f t="shared" si="5"/>
        <v>74</v>
      </c>
    </row>
    <row r="10">
      <c r="A10" s="149" t="s">
        <v>203</v>
      </c>
      <c r="B10" s="150">
        <v>301.0</v>
      </c>
      <c r="C10" s="151">
        <f t="shared" si="7"/>
        <v>0</v>
      </c>
      <c r="D10" s="104"/>
      <c r="E10" s="155">
        <v>7.0</v>
      </c>
      <c r="F10" s="148">
        <v>35.0</v>
      </c>
      <c r="G10" s="138">
        <f>SUMIFS('Task Breakdown'!G3:G142, 'Task Breakdown'!I3:I142, 7, 'Task Breakdown'!J3:J142, true)</f>
        <v>22</v>
      </c>
      <c r="H10" s="141">
        <f t="shared" si="1"/>
        <v>72</v>
      </c>
      <c r="I10" s="132">
        <f t="shared" si="6"/>
        <v>33</v>
      </c>
      <c r="J10" s="133">
        <f t="shared" si="2"/>
        <v>102</v>
      </c>
      <c r="K10" s="133">
        <f t="shared" si="3"/>
        <v>95</v>
      </c>
      <c r="L10" s="134">
        <f t="shared" si="4"/>
        <v>88</v>
      </c>
      <c r="M10" s="134">
        <f t="shared" si="5"/>
        <v>39</v>
      </c>
    </row>
    <row r="11">
      <c r="A11" s="149" t="s">
        <v>204</v>
      </c>
      <c r="B11" s="150">
        <v>301.0</v>
      </c>
      <c r="C11" s="151">
        <f t="shared" si="7"/>
        <v>0</v>
      </c>
      <c r="D11" s="104"/>
      <c r="E11" s="156">
        <v>8.0</v>
      </c>
      <c r="F11" s="157">
        <v>37.0</v>
      </c>
      <c r="G11" s="138">
        <f>SUMIFS('Task Breakdown'!G3:G142, 'Task Breakdown'!I3:I142, 8, 'Task Breakdown'!J3:J142, true)</f>
        <v>30</v>
      </c>
      <c r="H11" s="141">
        <f t="shared" si="1"/>
        <v>39</v>
      </c>
      <c r="I11" s="132">
        <f t="shared" si="6"/>
        <v>33</v>
      </c>
      <c r="J11" s="133">
        <f t="shared" si="2"/>
        <v>68</v>
      </c>
      <c r="K11" s="133">
        <f t="shared" si="3"/>
        <v>60</v>
      </c>
      <c r="L11" s="134">
        <f t="shared" si="4"/>
        <v>60</v>
      </c>
      <c r="M11" s="134">
        <f t="shared" si="5"/>
        <v>4</v>
      </c>
    </row>
    <row r="12">
      <c r="A12" s="149" t="s">
        <v>205</v>
      </c>
      <c r="B12" s="150">
        <v>317.0</v>
      </c>
      <c r="C12" s="151">
        <f t="shared" si="7"/>
        <v>16</v>
      </c>
      <c r="D12" s="104"/>
      <c r="E12" s="158">
        <v>9.0</v>
      </c>
      <c r="F12" s="148">
        <v>39.0</v>
      </c>
      <c r="G12" s="159">
        <f>SUMIFS('Task Breakdown'!G3:G142, 'Task Breakdown'!I3:I142, 9, 'Task Breakdown'!J3:J142, true)</f>
        <v>27</v>
      </c>
      <c r="H12" s="141">
        <f t="shared" si="1"/>
        <v>12</v>
      </c>
      <c r="I12" s="132">
        <f t="shared" si="6"/>
        <v>33</v>
      </c>
      <c r="J12" s="133">
        <f t="shared" si="2"/>
        <v>34</v>
      </c>
      <c r="K12" s="133">
        <f t="shared" si="3"/>
        <v>25</v>
      </c>
      <c r="L12" s="134">
        <f t="shared" si="4"/>
        <v>32</v>
      </c>
      <c r="M12" s="134">
        <f t="shared" si="5"/>
        <v>0</v>
      </c>
    </row>
    <row r="13">
      <c r="A13" s="149" t="s">
        <v>206</v>
      </c>
      <c r="B13" s="150">
        <v>317.0</v>
      </c>
      <c r="C13" s="151">
        <f t="shared" si="7"/>
        <v>0</v>
      </c>
      <c r="D13" s="104"/>
      <c r="E13" s="160">
        <v>10.0</v>
      </c>
      <c r="F13" s="161">
        <f>SUMIF('Task Breakdown'!I3:I141, 10, 'Task Breakdown'!G3:G141)</f>
        <v>43</v>
      </c>
      <c r="G13" s="162">
        <f>SUMIFS('Task Breakdown'!G3:G142, 'Task Breakdown'!I3:I142, 10, 'Task Breakdown'!J3:J142, true)</f>
        <v>37</v>
      </c>
      <c r="H13" s="163">
        <f t="shared" si="1"/>
        <v>6</v>
      </c>
      <c r="I13" s="164">
        <f t="shared" si="6"/>
        <v>33</v>
      </c>
      <c r="J13" s="165">
        <f t="shared" si="2"/>
        <v>0</v>
      </c>
      <c r="K13" s="165">
        <f t="shared" si="3"/>
        <v>0</v>
      </c>
      <c r="L13" s="165">
        <f t="shared" si="4"/>
        <v>4</v>
      </c>
      <c r="M13" s="165">
        <f t="shared" si="5"/>
        <v>0</v>
      </c>
    </row>
    <row r="14">
      <c r="A14" s="149" t="s">
        <v>207</v>
      </c>
      <c r="B14" s="166">
        <v>317.0</v>
      </c>
      <c r="C14" s="151">
        <f t="shared" si="7"/>
        <v>0</v>
      </c>
    </row>
    <row r="15">
      <c r="A15" s="149" t="s">
        <v>208</v>
      </c>
      <c r="B15" s="166">
        <v>312.0</v>
      </c>
      <c r="C15" s="151">
        <f t="shared" si="7"/>
        <v>-5</v>
      </c>
    </row>
    <row r="16">
      <c r="A16" s="149" t="s">
        <v>209</v>
      </c>
      <c r="B16" s="166">
        <v>309.0</v>
      </c>
      <c r="C16" s="151">
        <f t="shared" si="7"/>
        <v>-3</v>
      </c>
    </row>
    <row r="17">
      <c r="A17" s="149" t="s">
        <v>210</v>
      </c>
      <c r="B17" s="166">
        <v>309.0</v>
      </c>
      <c r="C17" s="151">
        <f t="shared" si="7"/>
        <v>0</v>
      </c>
    </row>
    <row r="18">
      <c r="A18" s="167" t="s">
        <v>211</v>
      </c>
      <c r="B18" s="168">
        <v>340.0</v>
      </c>
      <c r="C18" s="151">
        <f t="shared" si="7"/>
        <v>31</v>
      </c>
    </row>
  </sheetData>
  <mergeCells count="4">
    <mergeCell ref="E1:K1"/>
    <mergeCell ref="L1:M1"/>
    <mergeCell ref="E3:G3"/>
    <mergeCell ref="A7:B7"/>
  </mergeCells>
  <conditionalFormatting sqref="E4:E13">
    <cfRule type="colorScale" priority="1">
      <colorScale>
        <cfvo type="formula" val="1"/>
        <cfvo type="formula" val="5"/>
        <cfvo type="formula" val="10"/>
        <color rgb="FF00FFFF"/>
        <color rgb="FFFF9900"/>
        <color rgb="FFC30083"/>
      </colorScale>
    </cfRule>
  </conditionalFormatting>
  <drawing r:id="rId1"/>
</worksheet>
</file>